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600" windowHeight="8145" activeTab="8"/>
  </bookViews>
  <sheets>
    <sheet name="REGLA" sheetId="1" r:id="rId1"/>
    <sheet name="METODO INDIRECTO" sheetId="2" r:id="rId2"/>
    <sheet name="4" sheetId="3" r:id="rId3"/>
    <sheet name="8" sheetId="4" r:id="rId4"/>
    <sheet name="ejerc10" sheetId="5" r:id="rId5"/>
    <sheet name="prob1" sheetId="6" r:id="rId6"/>
    <sheet name="prob 2" sheetId="7" r:id="rId7"/>
    <sheet name="prob3" sheetId="8" r:id="rId8"/>
    <sheet name="Hoja1" sheetId="9" r:id="rId9"/>
  </sheets>
  <definedNames/>
  <calcPr fullCalcOnLoad="1"/>
</workbook>
</file>

<file path=xl/sharedStrings.xml><?xml version="1.0" encoding="utf-8"?>
<sst xmlns="http://schemas.openxmlformats.org/spreadsheetml/2006/main" count="345" uniqueCount="210">
  <si>
    <t>ejercicio 4</t>
  </si>
  <si>
    <t>clientes</t>
  </si>
  <si>
    <t>inventarios</t>
  </si>
  <si>
    <t>terreno</t>
  </si>
  <si>
    <t xml:space="preserve">bancos </t>
  </si>
  <si>
    <t>edificio</t>
  </si>
  <si>
    <t>dep acum edificio</t>
  </si>
  <si>
    <t>patente</t>
  </si>
  <si>
    <t>proveedores</t>
  </si>
  <si>
    <t>documentos por pagar</t>
  </si>
  <si>
    <t>obligaciones por pagar</t>
  </si>
  <si>
    <t>capital social</t>
  </si>
  <si>
    <t>utilidades retenidas</t>
  </si>
  <si>
    <t>aumento</t>
  </si>
  <si>
    <t>disminución</t>
  </si>
  <si>
    <t>total</t>
  </si>
  <si>
    <t>variacion</t>
  </si>
  <si>
    <t>efectivo</t>
  </si>
  <si>
    <t>disminucion activo</t>
  </si>
  <si>
    <t>aumento pasivos</t>
  </si>
  <si>
    <t>aumentos de capital</t>
  </si>
  <si>
    <t>dism en ctas deudoras</t>
  </si>
  <si>
    <t>aumento ctas acreedoras</t>
  </si>
  <si>
    <t>aumentos</t>
  </si>
  <si>
    <t>disminuciones</t>
  </si>
  <si>
    <t>aumento activo</t>
  </si>
  <si>
    <t>disminuye pasivo</t>
  </si>
  <si>
    <t>disminuye capital</t>
  </si>
  <si>
    <t>aumentan cuentas deudoras</t>
  </si>
  <si>
    <t>disminuyen ctas acreedoras</t>
  </si>
  <si>
    <t>efecto en efectivo</t>
  </si>
  <si>
    <t>saldos finales</t>
  </si>
  <si>
    <t>saldos iniciales</t>
  </si>
  <si>
    <t>disminucion</t>
  </si>
  <si>
    <t>bancos</t>
  </si>
  <si>
    <t>maquinaria y equipo</t>
  </si>
  <si>
    <t>dep acum m y e</t>
  </si>
  <si>
    <t>acreedores diversos</t>
  </si>
  <si>
    <t>prestamos bancarios</t>
  </si>
  <si>
    <t>utilidad del ejercicio</t>
  </si>
  <si>
    <t>200x+ 1</t>
  </si>
  <si>
    <t>200x</t>
  </si>
  <si>
    <t xml:space="preserve">utilidad neta del periodo </t>
  </si>
  <si>
    <t>mas:</t>
  </si>
  <si>
    <t>gasto por dep de edificio</t>
  </si>
  <si>
    <t>gasto por dep del equipo</t>
  </si>
  <si>
    <t>disminucion en inventario</t>
  </si>
  <si>
    <t>aumento a proveedores</t>
  </si>
  <si>
    <t>aumento en clientes</t>
  </si>
  <si>
    <t>disminucion en acreedores</t>
  </si>
  <si>
    <t>flujo de efectivo operación</t>
  </si>
  <si>
    <t>UTILIDAD DEL EJERCICIO</t>
  </si>
  <si>
    <t>MAS</t>
  </si>
  <si>
    <t>GENERACION BRUTA DE RECURSOS</t>
  </si>
  <si>
    <t>PARTIDAS DEL CAPITAL DE TRABAJO</t>
  </si>
  <si>
    <t>AUMENTO DEL SALDO DE CLIENTES</t>
  </si>
  <si>
    <t>AUMENTO DEL SALDO DE INVENTARIOS</t>
  </si>
  <si>
    <t>DISMINUCION DEL SALDO DE PROVEEDORES</t>
  </si>
  <si>
    <t>FLUJO NETO DE OPERACIÓN</t>
  </si>
  <si>
    <t>GASTOS POR DEPRECIACION DEL EQUIPO</t>
  </si>
  <si>
    <t>GASTOS POR DEPRECIACION DEL EDIFICIO</t>
  </si>
  <si>
    <t>GANANCIA EN VENTA DE EQUIPO</t>
  </si>
  <si>
    <t>FLUJOS DE OPERACION</t>
  </si>
  <si>
    <t>FLUJOS DE INVERSION</t>
  </si>
  <si>
    <t>VENTA DE EQUIPO COBRADO EN EFECTIVO</t>
  </si>
  <si>
    <t>ADQUISICION DE EDIFICIO</t>
  </si>
  <si>
    <t>ADQUISICION DE TERRENO</t>
  </si>
  <si>
    <t>FLUJO NETO DE INVERSION</t>
  </si>
  <si>
    <t>FLUJOS DE FINANCIAMIENTO</t>
  </si>
  <si>
    <t>EMISION DE CAPITAL SOCIAL</t>
  </si>
  <si>
    <t>PRESTAMO RECIBIDO DE ACREEDORES DIVERSOS</t>
  </si>
  <si>
    <t>PAGO DE DIVIDENDOS</t>
  </si>
  <si>
    <t>PAGO DE PRESTAMOS BANCARIOS</t>
  </si>
  <si>
    <t>FLUJO NETO DE FINANCIAMIENTO</t>
  </si>
  <si>
    <t>AUMENTO EN EFECTIVO</t>
  </si>
  <si>
    <t>UTILIDAD NETA</t>
  </si>
  <si>
    <t>PROBLEMA 2 PAG 535</t>
  </si>
  <si>
    <t>PAGO DOCTO</t>
  </si>
  <si>
    <t>EFVO EMISION ACCIONES</t>
  </si>
  <si>
    <t>EQ REPARTO</t>
  </si>
  <si>
    <t>AUMENTO CLIENTES</t>
  </si>
  <si>
    <t>AUMENTO INVENTARIOS</t>
  </si>
  <si>
    <t>EQ OFICINA</t>
  </si>
  <si>
    <t>PRESTAMO BANCARIO</t>
  </si>
  <si>
    <t>ANTICIPO DE CLIENTES</t>
  </si>
  <si>
    <t>PAGO A PROVEEDORES</t>
  </si>
  <si>
    <t>VTA INVERSION VALORES</t>
  </si>
  <si>
    <t>AUMENTO EN ACREEDORES</t>
  </si>
  <si>
    <t>SALDO INICIAL BANCOS</t>
  </si>
  <si>
    <t>MOVIMIENTOS</t>
  </si>
  <si>
    <t>CNT</t>
  </si>
  <si>
    <t>GASTOS POR DEPRECIACION</t>
  </si>
  <si>
    <t>VIRTUAL</t>
  </si>
  <si>
    <t>GASTOS POR DEPRECIACION (INVERSION)</t>
  </si>
  <si>
    <t>F</t>
  </si>
  <si>
    <t>I</t>
  </si>
  <si>
    <t>SALIDAS DE EFECTIVO</t>
  </si>
  <si>
    <t>ENTRADAS DE EFECTIVO</t>
  </si>
  <si>
    <t>MÁS:</t>
  </si>
  <si>
    <t>PAGO DE GASTOS POR  INTERESES</t>
  </si>
  <si>
    <t>GASTOS POR INTERESES</t>
  </si>
  <si>
    <t>FLUJO DE EFECTIVO DE OPERACIÓN</t>
  </si>
  <si>
    <t>IMPUESTOS POR RECUPERAR</t>
  </si>
  <si>
    <t>SEGURO PAGADO POR ADELANTADO</t>
  </si>
  <si>
    <t>-</t>
  </si>
  <si>
    <t>AC</t>
  </si>
  <si>
    <t>PC</t>
  </si>
  <si>
    <t>FLUJO DE EFECTIVO POR INVERSION</t>
  </si>
  <si>
    <t>FLUJO NETO POR INVERSION</t>
  </si>
  <si>
    <t>VTA DE ACCIONES A LOS EMPLEADOS</t>
  </si>
  <si>
    <t>FLUJO DE EFECTIVO POR FINANCIAMIENTO</t>
  </si>
  <si>
    <t>PAGO PARCIAL DE ACCIONES</t>
  </si>
  <si>
    <t>VENTA DE ACCIONES A EMPLEADOS</t>
  </si>
  <si>
    <t>FLUJO NETO POR FINANCIAMIENTO</t>
  </si>
  <si>
    <t>SALDO INICIAL EN BANCOS</t>
  </si>
  <si>
    <t>SALDO FINAL EN BANCOS</t>
  </si>
  <si>
    <t>FLUJO NETO DE EFECTIVO</t>
  </si>
  <si>
    <t>PAGO DE INTERESES</t>
  </si>
  <si>
    <t>CAPITAL NETO DE TRABAJO</t>
  </si>
  <si>
    <t>PAGO DE DOCUMENTO POR PAGAR</t>
  </si>
  <si>
    <t>OPERACIÓN</t>
  </si>
  <si>
    <t>MAS:</t>
  </si>
  <si>
    <t>DEPRECIACION</t>
  </si>
  <si>
    <t>MENOS:</t>
  </si>
  <si>
    <t>GANANCIA EN VTA INVERSIONES</t>
  </si>
  <si>
    <t>AUMENTO EN CLIENTES</t>
  </si>
  <si>
    <t>AUMENTO EN INVENTARIOS</t>
  </si>
  <si>
    <t>AUMENTO EN PROVEEDORES</t>
  </si>
  <si>
    <t>DISMINUCION EN ACREEDORES</t>
  </si>
  <si>
    <t>INVERSION</t>
  </si>
  <si>
    <t>VENTA DE INVERSIONES</t>
  </si>
  <si>
    <t>COMPRA DE TERRENO</t>
  </si>
  <si>
    <t>COMPRA DE EQUIPO</t>
  </si>
  <si>
    <t>FINANCIAMIENTO</t>
  </si>
  <si>
    <t>VENTA DE ACCIONES</t>
  </si>
  <si>
    <t>SALDO INICIAL DE EFECTIVO</t>
  </si>
  <si>
    <t>SALDO FINAL DE EFECTIVO</t>
  </si>
  <si>
    <t>PARTIDAS DE INVERSION</t>
  </si>
  <si>
    <t>GASTOS POR AMORTIZACION</t>
  </si>
  <si>
    <t>PERDIDA EN VTA DE ACTIVOS FIJOS</t>
  </si>
  <si>
    <t>PARTIDAS DE FINANCIAMIENTO</t>
  </si>
  <si>
    <t xml:space="preserve">PERDIDA EN VENTA DE INVERSIONES </t>
  </si>
  <si>
    <t>GANANCIA EN VENTA DE INVERSIONES</t>
  </si>
  <si>
    <t>PERDIDA POR DETERIORO DE ACTIVOS FIJOS</t>
  </si>
  <si>
    <t>CAPITAL DE TRABAJO</t>
  </si>
  <si>
    <t>DISMINUCIONES EN CLIENTES</t>
  </si>
  <si>
    <t>DISMINUCIONES EN INVENTARIOS</t>
  </si>
  <si>
    <t>AUMENTO EN ACREEDORES DIVERSOS (CUANDO SEAN DE OPERACIÓN)</t>
  </si>
  <si>
    <t>XXXXXXX</t>
  </si>
  <si>
    <t>XXX</t>
  </si>
  <si>
    <t>XXXXXX</t>
  </si>
  <si>
    <t>DISMINUCION EN PROVEEDORES</t>
  </si>
  <si>
    <t>DISMINUCION  EN ACREEDORES DIVERSOS (CUANDO SEAN DE OPERACIÓN)</t>
  </si>
  <si>
    <t>FLUJO DE EFECTIVO NETO DE OPERACIÓN</t>
  </si>
  <si>
    <t>GANANCIA EN VTA DE AF</t>
  </si>
  <si>
    <t xml:space="preserve">MENOS: </t>
  </si>
  <si>
    <t>INTERESES GANADOS</t>
  </si>
  <si>
    <t>EFECTIVO RECIBIDO POR LA VENTA DE INVERSIONES</t>
  </si>
  <si>
    <t>INTERESES COBRADOS</t>
  </si>
  <si>
    <t>FLUJOS DE EFECTIVO DE INVERSION</t>
  </si>
  <si>
    <t>ENTRADAS:</t>
  </si>
  <si>
    <t>SALIDAS:</t>
  </si>
  <si>
    <t>PAGO DE LA COMPRA DE ACTIVOS FIJOS</t>
  </si>
  <si>
    <t>PAGO DE LACOMPRA DE INVERSIONES</t>
  </si>
  <si>
    <t>EFECTIVO RECIBIDO POR LA EMISION DE ACCIONES</t>
  </si>
  <si>
    <t>EFECTIVO RECIBIDO POR LA EMISION DE BONOS</t>
  </si>
  <si>
    <t>EFECTIVO RECIBIDO POR PRESTAMOS</t>
  </si>
  <si>
    <t>SALIDAS</t>
  </si>
  <si>
    <t>PAGO DE PASIVOS</t>
  </si>
  <si>
    <t>XXXX</t>
  </si>
  <si>
    <t xml:space="preserve">MÁS </t>
  </si>
  <si>
    <t>SALDO INICIAL DE LA CUENTA DE BANCOS</t>
  </si>
  <si>
    <t>IGUAL SALDO FINAL EN LA CUENTA DE BANCOS</t>
  </si>
  <si>
    <t>$XXXXX</t>
  </si>
  <si>
    <t>$ XXXX</t>
  </si>
  <si>
    <t>XXXXX</t>
  </si>
  <si>
    <t>METODO INDIRECTO</t>
  </si>
  <si>
    <t>activos fijos</t>
  </si>
  <si>
    <t>dep acum de activos fijos</t>
  </si>
  <si>
    <t>debe</t>
  </si>
  <si>
    <t>haber</t>
  </si>
  <si>
    <t>200x+-1</t>
  </si>
  <si>
    <t>operación</t>
  </si>
  <si>
    <t>inversion</t>
  </si>
  <si>
    <t>financiamiento</t>
  </si>
  <si>
    <t>ventas</t>
  </si>
  <si>
    <t>costo de ventas</t>
  </si>
  <si>
    <t>utilidad bruta</t>
  </si>
  <si>
    <t>gastos generales</t>
  </si>
  <si>
    <t>gastos de vta y admon</t>
  </si>
  <si>
    <t>gtos por depreciacion</t>
  </si>
  <si>
    <t>utilidad antes de imptps</t>
  </si>
  <si>
    <t>impuestos</t>
  </si>
  <si>
    <t>utilidad neta</t>
  </si>
  <si>
    <t>flujos de efectivo de operación</t>
  </si>
  <si>
    <t>Entradas:</t>
  </si>
  <si>
    <t>Cobro a clientes</t>
  </si>
  <si>
    <t>salidas</t>
  </si>
  <si>
    <t>pago a proveedores</t>
  </si>
  <si>
    <t>pago de gastos de operación</t>
  </si>
  <si>
    <t>flujo neto de operación</t>
  </si>
  <si>
    <t>flujo de efectivo por activi de inversion</t>
  </si>
  <si>
    <t>compra de activos</t>
  </si>
  <si>
    <t>flujo de neto de inversion</t>
  </si>
  <si>
    <t>flujo de efectivo por actividades de financiamiento</t>
  </si>
  <si>
    <t>obtencion de prestamo bancario</t>
  </si>
  <si>
    <t>emison de acciones</t>
  </si>
  <si>
    <t>flujo neto de financiamiento</t>
  </si>
  <si>
    <t>flujo neto de efectivo</t>
  </si>
  <si>
    <t>pago de impuestos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</si>
</sst>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medium"/>
      <bottom style="double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44" fontId="0" fillId="0" borderId="0" xfId="48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44" fontId="40" fillId="0" borderId="0" xfId="48" applyFont="1" applyAlignment="1">
      <alignment/>
    </xf>
    <xf numFmtId="0" fontId="5" fillId="0" borderId="0" xfId="0" applyFont="1" applyAlignment="1">
      <alignment/>
    </xf>
    <xf numFmtId="44" fontId="0" fillId="0" borderId="11" xfId="48" applyFont="1" applyBorder="1" applyAlignment="1">
      <alignment/>
    </xf>
    <xf numFmtId="44" fontId="0" fillId="0" borderId="0" xfId="48" applyFont="1" applyFill="1" applyBorder="1" applyAlignment="1">
      <alignment/>
    </xf>
    <xf numFmtId="44" fontId="0" fillId="0" borderId="11" xfId="48" applyFont="1" applyFill="1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40" fillId="0" borderId="0" xfId="0" applyFont="1" applyAlignment="1">
      <alignment/>
    </xf>
    <xf numFmtId="44" fontId="40" fillId="0" borderId="12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13" xfId="48" applyFont="1" applyBorder="1" applyAlignment="1">
      <alignment/>
    </xf>
    <xf numFmtId="44" fontId="0" fillId="0" borderId="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4" fontId="42" fillId="0" borderId="0" xfId="48" applyFont="1" applyAlignment="1">
      <alignment/>
    </xf>
    <xf numFmtId="0" fontId="0" fillId="34" borderId="0" xfId="0" applyFill="1" applyAlignment="1">
      <alignment/>
    </xf>
    <xf numFmtId="44" fontId="40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6" xfId="0" applyFont="1" applyBorder="1" applyAlignment="1">
      <alignment/>
    </xf>
    <xf numFmtId="0" fontId="40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15" xfId="0" applyFill="1" applyBorder="1" applyAlignment="1">
      <alignment/>
    </xf>
    <xf numFmtId="0" fontId="4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15" xfId="0" applyFill="1" applyBorder="1" applyAlignment="1">
      <alignment/>
    </xf>
    <xf numFmtId="0" fontId="40" fillId="6" borderId="17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5" xfId="0" applyFill="1" applyBorder="1" applyAlignment="1">
      <alignment/>
    </xf>
    <xf numFmtId="0" fontId="40" fillId="7" borderId="0" xfId="0" applyFont="1" applyFill="1" applyBorder="1" applyAlignment="1">
      <alignment/>
    </xf>
    <xf numFmtId="0" fontId="40" fillId="7" borderId="0" xfId="0" applyFont="1" applyFill="1" applyAlignment="1">
      <alignment/>
    </xf>
    <xf numFmtId="0" fontId="0" fillId="0" borderId="18" xfId="0" applyBorder="1" applyAlignment="1">
      <alignment horizontal="center"/>
    </xf>
    <xf numFmtId="44" fontId="0" fillId="0" borderId="18" xfId="48" applyFont="1" applyBorder="1" applyAlignment="1">
      <alignment/>
    </xf>
    <xf numFmtId="44" fontId="0" fillId="0" borderId="18" xfId="0" applyNumberFormat="1" applyBorder="1" applyAlignment="1">
      <alignment/>
    </xf>
    <xf numFmtId="44" fontId="0" fillId="0" borderId="0" xfId="0" applyNumberFormat="1" applyFill="1" applyBorder="1" applyAlignment="1">
      <alignment/>
    </xf>
    <xf numFmtId="0" fontId="0" fillId="35" borderId="0" xfId="0" applyFill="1" applyAlignment="1">
      <alignment/>
    </xf>
    <xf numFmtId="44" fontId="0" fillId="35" borderId="0" xfId="48" applyFont="1" applyFill="1" applyAlignment="1">
      <alignment/>
    </xf>
    <xf numFmtId="44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40" fillId="7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="250" zoomScaleNormal="250" zoomScalePageLayoutView="0" workbookViewId="0" topLeftCell="A1">
      <selection activeCell="B10" sqref="B10"/>
    </sheetView>
  </sheetViews>
  <sheetFormatPr defaultColWidth="11.421875" defaultRowHeight="15"/>
  <cols>
    <col min="1" max="1" width="23.00390625" style="0" customWidth="1"/>
    <col min="2" max="2" width="13.8515625" style="0" bestFit="1" customWidth="1"/>
  </cols>
  <sheetData>
    <row r="2" spans="1:2" ht="15.75" thickBot="1">
      <c r="A2" s="63" t="s">
        <v>17</v>
      </c>
      <c r="B2" s="63"/>
    </row>
    <row r="3" spans="1:2" ht="15">
      <c r="A3" s="39" t="s">
        <v>23</v>
      </c>
      <c r="B3" s="6" t="s">
        <v>24</v>
      </c>
    </row>
    <row r="4" spans="1:2" ht="15">
      <c r="A4" s="5" t="s">
        <v>18</v>
      </c>
      <c r="B4" t="s">
        <v>25</v>
      </c>
    </row>
    <row r="5" spans="1:2" ht="15">
      <c r="A5" s="5" t="s">
        <v>19</v>
      </c>
      <c r="B5" t="s">
        <v>26</v>
      </c>
    </row>
    <row r="6" spans="1:2" ht="15">
      <c r="A6" s="5" t="s">
        <v>20</v>
      </c>
      <c r="B6" t="s">
        <v>27</v>
      </c>
    </row>
    <row r="7" ht="15">
      <c r="A7" s="5"/>
    </row>
    <row r="8" spans="1:2" ht="15">
      <c r="A8" s="5" t="s">
        <v>21</v>
      </c>
      <c r="B8" t="s">
        <v>28</v>
      </c>
    </row>
    <row r="9" spans="1:2" ht="15">
      <c r="A9" s="5" t="s">
        <v>22</v>
      </c>
      <c r="B9" t="s">
        <v>29</v>
      </c>
    </row>
    <row r="10" ht="15">
      <c r="A10" s="5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="80" zoomScaleNormal="80" zoomScalePageLayoutView="0" workbookViewId="0" topLeftCell="A1">
      <selection activeCell="F25" sqref="F25"/>
    </sheetView>
  </sheetViews>
  <sheetFormatPr defaultColWidth="11.421875" defaultRowHeight="15"/>
  <cols>
    <col min="1" max="1" width="64.00390625" style="0" bestFit="1" customWidth="1"/>
    <col min="2" max="2" width="8.421875" style="0" bestFit="1" customWidth="1"/>
  </cols>
  <sheetData>
    <row r="1" spans="1:4" ht="21">
      <c r="A1" s="65" t="s">
        <v>176</v>
      </c>
      <c r="B1" s="65"/>
      <c r="C1" s="65"/>
      <c r="D1" s="65"/>
    </row>
    <row r="2" spans="1:4" ht="15">
      <c r="A2" s="64" t="s">
        <v>101</v>
      </c>
      <c r="B2" s="64"/>
      <c r="C2" s="51"/>
      <c r="D2" s="51"/>
    </row>
    <row r="3" spans="1:4" ht="15">
      <c r="A3" s="52" t="s">
        <v>51</v>
      </c>
      <c r="B3" s="52"/>
      <c r="C3" s="51"/>
      <c r="D3" s="51" t="s">
        <v>148</v>
      </c>
    </row>
    <row r="4" spans="1:4" ht="15">
      <c r="A4" s="52" t="s">
        <v>121</v>
      </c>
      <c r="B4" s="52"/>
      <c r="C4" s="51"/>
      <c r="D4" s="51"/>
    </row>
    <row r="5" spans="1:4" ht="15">
      <c r="A5" s="52" t="s">
        <v>137</v>
      </c>
      <c r="B5" s="52"/>
      <c r="C5" s="51" t="s">
        <v>149</v>
      </c>
      <c r="D5" s="51"/>
    </row>
    <row r="6" spans="1:4" ht="15">
      <c r="A6" s="52" t="s">
        <v>91</v>
      </c>
      <c r="B6" s="51" t="s">
        <v>92</v>
      </c>
      <c r="C6" s="51" t="s">
        <v>149</v>
      </c>
      <c r="D6" s="51"/>
    </row>
    <row r="7" spans="1:4" ht="15">
      <c r="A7" s="52" t="s">
        <v>138</v>
      </c>
      <c r="B7" s="51" t="s">
        <v>92</v>
      </c>
      <c r="C7" s="51" t="s">
        <v>149</v>
      </c>
      <c r="D7" s="51"/>
    </row>
    <row r="8" spans="1:4" ht="15">
      <c r="A8" s="52" t="s">
        <v>139</v>
      </c>
      <c r="B8" s="52"/>
      <c r="C8" s="51" t="s">
        <v>149</v>
      </c>
      <c r="D8" s="51"/>
    </row>
    <row r="9" spans="1:4" ht="15">
      <c r="A9" s="52" t="s">
        <v>141</v>
      </c>
      <c r="B9" s="52"/>
      <c r="C9" s="51" t="s">
        <v>149</v>
      </c>
      <c r="D9" s="51"/>
    </row>
    <row r="10" spans="1:4" ht="15.75" thickBot="1">
      <c r="A10" s="52" t="s">
        <v>143</v>
      </c>
      <c r="B10" s="52"/>
      <c r="C10" s="53" t="s">
        <v>149</v>
      </c>
      <c r="D10" s="51" t="s">
        <v>148</v>
      </c>
    </row>
    <row r="11" spans="1:4" ht="15">
      <c r="A11" s="52" t="s">
        <v>155</v>
      </c>
      <c r="B11" s="51"/>
      <c r="C11" s="51"/>
      <c r="D11" s="51"/>
    </row>
    <row r="12" spans="1:4" ht="15">
      <c r="A12" s="52" t="s">
        <v>154</v>
      </c>
      <c r="B12" s="51"/>
      <c r="C12" s="52" t="s">
        <v>149</v>
      </c>
      <c r="D12" s="51"/>
    </row>
    <row r="13" spans="1:4" ht="15">
      <c r="A13" s="52" t="s">
        <v>142</v>
      </c>
      <c r="B13" s="51"/>
      <c r="C13" s="52" t="s">
        <v>149</v>
      </c>
      <c r="D13" s="51"/>
    </row>
    <row r="14" spans="1:4" ht="15">
      <c r="A14" s="52" t="s">
        <v>156</v>
      </c>
      <c r="B14" s="51"/>
      <c r="C14" s="52" t="s">
        <v>149</v>
      </c>
      <c r="D14" s="51"/>
    </row>
    <row r="15" spans="1:4" ht="15">
      <c r="A15" s="52" t="s">
        <v>140</v>
      </c>
      <c r="B15" s="51"/>
      <c r="C15" s="52" t="s">
        <v>149</v>
      </c>
      <c r="D15" s="51"/>
    </row>
    <row r="16" spans="1:4" ht="15.75" thickBot="1">
      <c r="A16" s="52" t="s">
        <v>100</v>
      </c>
      <c r="B16" s="51"/>
      <c r="C16" s="53" t="s">
        <v>149</v>
      </c>
      <c r="D16" s="53" t="s">
        <v>148</v>
      </c>
    </row>
    <row r="17" spans="1:4" ht="15">
      <c r="A17" s="52" t="s">
        <v>53</v>
      </c>
      <c r="B17" s="52"/>
      <c r="C17" s="51"/>
      <c r="D17" s="51" t="s">
        <v>148</v>
      </c>
    </row>
    <row r="18" spans="1:4" ht="15">
      <c r="A18" s="52" t="s">
        <v>144</v>
      </c>
      <c r="B18" s="52"/>
      <c r="C18" s="51"/>
      <c r="D18" s="51"/>
    </row>
    <row r="19" spans="1:4" ht="15">
      <c r="A19" s="52" t="s">
        <v>121</v>
      </c>
      <c r="B19" s="52"/>
      <c r="C19" s="51"/>
      <c r="D19" s="51"/>
    </row>
    <row r="20" spans="1:4" ht="15">
      <c r="A20" s="52" t="s">
        <v>145</v>
      </c>
      <c r="B20" s="51"/>
      <c r="C20" s="51" t="s">
        <v>149</v>
      </c>
      <c r="D20" s="51"/>
    </row>
    <row r="21" spans="1:4" ht="15">
      <c r="A21" s="52" t="s">
        <v>146</v>
      </c>
      <c r="B21" s="51"/>
      <c r="C21" s="51" t="s">
        <v>149</v>
      </c>
      <c r="D21" s="51"/>
    </row>
    <row r="22" spans="1:4" ht="15">
      <c r="A22" s="52" t="s">
        <v>127</v>
      </c>
      <c r="B22" s="51"/>
      <c r="C22" s="51" t="s">
        <v>149</v>
      </c>
      <c r="D22" s="51"/>
    </row>
    <row r="23" spans="1:4" ht="15.75" thickBot="1">
      <c r="A23" s="52" t="s">
        <v>147</v>
      </c>
      <c r="B23" s="51"/>
      <c r="C23" s="53" t="s">
        <v>149</v>
      </c>
      <c r="D23" s="51" t="s">
        <v>150</v>
      </c>
    </row>
    <row r="24" spans="1:4" ht="15">
      <c r="A24" s="52" t="s">
        <v>123</v>
      </c>
      <c r="B24" s="51"/>
      <c r="C24" s="51"/>
      <c r="D24" s="51"/>
    </row>
    <row r="25" spans="1:4" ht="15">
      <c r="A25" s="52" t="s">
        <v>125</v>
      </c>
      <c r="B25" s="51"/>
      <c r="C25" s="51" t="s">
        <v>149</v>
      </c>
      <c r="D25" s="51"/>
    </row>
    <row r="26" spans="1:4" ht="15">
      <c r="A26" s="52" t="s">
        <v>126</v>
      </c>
      <c r="B26" s="51"/>
      <c r="C26" s="51" t="s">
        <v>149</v>
      </c>
      <c r="D26" s="51"/>
    </row>
    <row r="27" spans="1:4" ht="15">
      <c r="A27" s="52" t="s">
        <v>151</v>
      </c>
      <c r="B27" s="51"/>
      <c r="C27" s="51" t="s">
        <v>149</v>
      </c>
      <c r="D27" s="51"/>
    </row>
    <row r="28" spans="1:4" ht="15.75" thickBot="1">
      <c r="A28" s="52" t="s">
        <v>152</v>
      </c>
      <c r="B28" s="51"/>
      <c r="C28" s="53" t="s">
        <v>149</v>
      </c>
      <c r="D28" s="53" t="s">
        <v>150</v>
      </c>
    </row>
    <row r="29" spans="1:4" ht="15">
      <c r="A29" s="54" t="s">
        <v>153</v>
      </c>
      <c r="B29" s="51"/>
      <c r="C29" s="51"/>
      <c r="D29" s="55" t="s">
        <v>150</v>
      </c>
    </row>
    <row r="31" spans="1:4" ht="15">
      <c r="A31" s="44" t="s">
        <v>159</v>
      </c>
      <c r="B31" s="45"/>
      <c r="C31" s="45"/>
      <c r="D31" s="45"/>
    </row>
    <row r="32" spans="1:4" ht="15">
      <c r="A32" s="45" t="s">
        <v>160</v>
      </c>
      <c r="B32" s="45"/>
      <c r="C32" s="45"/>
      <c r="D32" s="45"/>
    </row>
    <row r="33" spans="1:4" ht="15">
      <c r="A33" s="45" t="s">
        <v>157</v>
      </c>
      <c r="B33" s="45"/>
      <c r="C33" s="45" t="s">
        <v>149</v>
      </c>
      <c r="D33" s="45"/>
    </row>
    <row r="34" spans="1:4" ht="15.75" thickBot="1">
      <c r="A34" s="45" t="s">
        <v>158</v>
      </c>
      <c r="B34" s="45"/>
      <c r="C34" s="46" t="s">
        <v>149</v>
      </c>
      <c r="D34" s="45" t="s">
        <v>149</v>
      </c>
    </row>
    <row r="35" spans="1:4" ht="15">
      <c r="A35" s="45" t="s">
        <v>161</v>
      </c>
      <c r="B35" s="45"/>
      <c r="C35" s="45"/>
      <c r="D35" s="45"/>
    </row>
    <row r="36" spans="1:4" ht="15">
      <c r="A36" s="45" t="s">
        <v>162</v>
      </c>
      <c r="B36" s="45"/>
      <c r="C36" s="45" t="s">
        <v>149</v>
      </c>
      <c r="D36" s="45"/>
    </row>
    <row r="37" spans="1:4" ht="15.75" thickBot="1">
      <c r="A37" s="45" t="s">
        <v>163</v>
      </c>
      <c r="B37" s="45"/>
      <c r="C37" s="46" t="s">
        <v>149</v>
      </c>
      <c r="D37" s="46" t="s">
        <v>149</v>
      </c>
    </row>
    <row r="38" spans="1:4" ht="15">
      <c r="A38" s="44" t="s">
        <v>67</v>
      </c>
      <c r="B38" s="45"/>
      <c r="C38" s="45"/>
      <c r="D38" s="44" t="s">
        <v>175</v>
      </c>
    </row>
    <row r="40" spans="1:4" ht="15">
      <c r="A40" s="47" t="s">
        <v>68</v>
      </c>
      <c r="B40" s="48"/>
      <c r="C40" s="48"/>
      <c r="D40" s="48"/>
    </row>
    <row r="41" spans="1:4" ht="15">
      <c r="A41" s="48" t="s">
        <v>160</v>
      </c>
      <c r="B41" s="48"/>
      <c r="C41" s="48"/>
      <c r="D41" s="48"/>
    </row>
    <row r="42" spans="1:4" ht="15">
      <c r="A42" s="48" t="s">
        <v>164</v>
      </c>
      <c r="B42" s="48"/>
      <c r="C42" s="48" t="s">
        <v>149</v>
      </c>
      <c r="D42" s="48"/>
    </row>
    <row r="43" spans="1:4" ht="15">
      <c r="A43" s="48" t="s">
        <v>165</v>
      </c>
      <c r="B43" s="48"/>
      <c r="C43" s="48" t="s">
        <v>149</v>
      </c>
      <c r="D43" s="48"/>
    </row>
    <row r="44" spans="1:4" ht="15.75" thickBot="1">
      <c r="A44" s="48" t="s">
        <v>166</v>
      </c>
      <c r="B44" s="48"/>
      <c r="C44" s="49" t="s">
        <v>149</v>
      </c>
      <c r="D44" s="48" t="s">
        <v>169</v>
      </c>
    </row>
    <row r="45" spans="1:4" ht="15">
      <c r="A45" s="48" t="s">
        <v>167</v>
      </c>
      <c r="B45" s="48"/>
      <c r="C45" s="48"/>
      <c r="D45" s="48" t="s">
        <v>150</v>
      </c>
    </row>
    <row r="46" spans="1:4" ht="15">
      <c r="A46" s="48" t="s">
        <v>71</v>
      </c>
      <c r="B46" s="48"/>
      <c r="C46" s="48" t="s">
        <v>149</v>
      </c>
      <c r="D46" s="48"/>
    </row>
    <row r="47" spans="1:4" ht="15">
      <c r="A47" s="48" t="s">
        <v>117</v>
      </c>
      <c r="B47" s="48"/>
      <c r="C47" s="48" t="s">
        <v>149</v>
      </c>
      <c r="D47" s="48"/>
    </row>
    <row r="48" spans="1:4" ht="15.75" thickBot="1">
      <c r="A48" s="48" t="s">
        <v>168</v>
      </c>
      <c r="B48" s="48"/>
      <c r="C48" s="49" t="s">
        <v>149</v>
      </c>
      <c r="D48" s="49" t="s">
        <v>169</v>
      </c>
    </row>
    <row r="49" spans="1:4" ht="15.75" thickBot="1">
      <c r="A49" s="47" t="s">
        <v>73</v>
      </c>
      <c r="B49" s="48"/>
      <c r="C49" s="48"/>
      <c r="D49" s="50" t="s">
        <v>150</v>
      </c>
    </row>
    <row r="50" spans="1:4" ht="18.75">
      <c r="A50" s="41" t="s">
        <v>116</v>
      </c>
      <c r="B50" s="41"/>
      <c r="C50" s="41"/>
      <c r="D50" s="41" t="s">
        <v>173</v>
      </c>
    </row>
    <row r="51" ht="15">
      <c r="A51" t="s">
        <v>170</v>
      </c>
    </row>
    <row r="52" spans="1:4" ht="16.5" thickBot="1">
      <c r="A52" s="42" t="s">
        <v>171</v>
      </c>
      <c r="B52" s="42"/>
      <c r="C52" s="42"/>
      <c r="D52" s="40" t="s">
        <v>174</v>
      </c>
    </row>
    <row r="53" spans="1:4" ht="16.5" thickBot="1">
      <c r="A53" s="42" t="s">
        <v>172</v>
      </c>
      <c r="B53" s="42"/>
      <c r="C53" s="42"/>
      <c r="D53" s="43" t="s">
        <v>174</v>
      </c>
    </row>
    <row r="54" ht="15.75" thickTop="1"/>
  </sheetData>
  <sheetProtection/>
  <mergeCells count="2">
    <mergeCell ref="A2:B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="160" zoomScaleNormal="160" zoomScalePageLayoutView="0" workbookViewId="0" topLeftCell="A2">
      <selection activeCell="D2" sqref="D2"/>
    </sheetView>
  </sheetViews>
  <sheetFormatPr defaultColWidth="11.421875" defaultRowHeight="15"/>
  <cols>
    <col min="1" max="1" width="20.8515625" style="0" bestFit="1" customWidth="1"/>
    <col min="2" max="3" width="14.7109375" style="0" bestFit="1" customWidth="1"/>
    <col min="4" max="4" width="14.7109375" style="0" customWidth="1"/>
    <col min="5" max="5" width="11.421875" style="8" customWidth="1"/>
  </cols>
  <sheetData>
    <row r="1" spans="2:4" ht="15">
      <c r="B1" s="66">
        <v>2010</v>
      </c>
      <c r="C1" s="66"/>
      <c r="D1" s="10" t="s">
        <v>16</v>
      </c>
    </row>
    <row r="2" spans="1:5" ht="15">
      <c r="A2" t="s">
        <v>0</v>
      </c>
      <c r="B2" s="1" t="s">
        <v>31</v>
      </c>
      <c r="C2" s="1" t="s">
        <v>32</v>
      </c>
      <c r="D2" s="9"/>
      <c r="E2" s="7" t="s">
        <v>30</v>
      </c>
    </row>
    <row r="3" spans="1:4" ht="15">
      <c r="A3" t="s">
        <v>4</v>
      </c>
      <c r="B3" s="2">
        <v>140350</v>
      </c>
      <c r="C3" s="2">
        <v>95900</v>
      </c>
      <c r="D3" s="2">
        <f>B3-C3</f>
        <v>44450</v>
      </c>
    </row>
    <row r="4" spans="1:5" ht="15">
      <c r="A4" t="s">
        <v>1</v>
      </c>
      <c r="B4" s="2">
        <v>95300</v>
      </c>
      <c r="C4" s="2">
        <v>102300</v>
      </c>
      <c r="D4" s="2">
        <f aca="true" t="shared" si="0" ref="D4:D9">B4-C4</f>
        <v>-7000</v>
      </c>
      <c r="E4" s="7" t="s">
        <v>13</v>
      </c>
    </row>
    <row r="5" spans="1:5" ht="15">
      <c r="A5" t="s">
        <v>2</v>
      </c>
      <c r="B5" s="2">
        <v>207140</v>
      </c>
      <c r="C5" s="2">
        <v>248460</v>
      </c>
      <c r="D5" s="2">
        <f t="shared" si="0"/>
        <v>-41320</v>
      </c>
      <c r="E5" s="7" t="s">
        <v>13</v>
      </c>
    </row>
    <row r="6" spans="1:5" ht="15">
      <c r="A6" t="s">
        <v>3</v>
      </c>
      <c r="B6" s="2">
        <v>875000</v>
      </c>
      <c r="C6" s="2">
        <v>890000</v>
      </c>
      <c r="D6" s="2">
        <f t="shared" si="0"/>
        <v>-15000</v>
      </c>
      <c r="E6" s="7" t="s">
        <v>13</v>
      </c>
    </row>
    <row r="7" spans="1:5" ht="15">
      <c r="A7" t="s">
        <v>5</v>
      </c>
      <c r="B7" s="2">
        <v>575000</v>
      </c>
      <c r="C7" s="2">
        <v>460000</v>
      </c>
      <c r="D7" s="2">
        <f t="shared" si="0"/>
        <v>115000</v>
      </c>
      <c r="E7" s="12" t="s">
        <v>33</v>
      </c>
    </row>
    <row r="8" spans="1:5" ht="15">
      <c r="A8" t="s">
        <v>6</v>
      </c>
      <c r="B8" s="2">
        <v>-71310</v>
      </c>
      <c r="C8" s="2">
        <v>-58360</v>
      </c>
      <c r="D8" s="2">
        <f t="shared" si="0"/>
        <v>-12950</v>
      </c>
      <c r="E8" s="7" t="s">
        <v>13</v>
      </c>
    </row>
    <row r="9" spans="1:5" ht="15">
      <c r="A9" t="s">
        <v>7</v>
      </c>
      <c r="B9" s="2">
        <v>58000</v>
      </c>
      <c r="C9" s="2">
        <v>65000</v>
      </c>
      <c r="D9" s="2">
        <f t="shared" si="0"/>
        <v>-7000</v>
      </c>
      <c r="E9" s="7" t="s">
        <v>13</v>
      </c>
    </row>
    <row r="10" spans="1:5" ht="15">
      <c r="A10" t="s">
        <v>15</v>
      </c>
      <c r="B10" s="2">
        <f>SUM(B3:B9)</f>
        <v>1879480</v>
      </c>
      <c r="C10" s="2">
        <f>SUM(C3:C9)</f>
        <v>1803300</v>
      </c>
      <c r="D10" s="11">
        <f>B10-C10</f>
        <v>76180</v>
      </c>
      <c r="E10" s="7"/>
    </row>
    <row r="11" spans="1:5" ht="15">
      <c r="A11" t="s">
        <v>8</v>
      </c>
      <c r="B11" s="2">
        <v>79400</v>
      </c>
      <c r="C11" s="2">
        <v>77600</v>
      </c>
      <c r="D11" s="2">
        <f>B11-C11</f>
        <v>1800</v>
      </c>
      <c r="E11" s="7" t="s">
        <v>13</v>
      </c>
    </row>
    <row r="12" spans="1:5" ht="15">
      <c r="A12" t="s">
        <v>9</v>
      </c>
      <c r="B12" s="2">
        <v>440000</v>
      </c>
      <c r="C12" s="2">
        <v>400000</v>
      </c>
      <c r="D12" s="2">
        <f>B12-C12</f>
        <v>40000</v>
      </c>
      <c r="E12" s="7" t="s">
        <v>13</v>
      </c>
    </row>
    <row r="13" spans="1:5" ht="15">
      <c r="A13" t="s">
        <v>10</v>
      </c>
      <c r="B13" s="2">
        <v>550000</v>
      </c>
      <c r="C13" s="2">
        <v>650000</v>
      </c>
      <c r="D13" s="2">
        <f>B13-C13</f>
        <v>-100000</v>
      </c>
      <c r="E13" s="7" t="s">
        <v>14</v>
      </c>
    </row>
    <row r="14" spans="1:5" ht="15">
      <c r="A14" t="s">
        <v>11</v>
      </c>
      <c r="B14" s="2">
        <v>450000</v>
      </c>
      <c r="C14" s="2">
        <v>375000</v>
      </c>
      <c r="D14" s="2">
        <f>B14-C14</f>
        <v>75000</v>
      </c>
      <c r="E14" s="7" t="s">
        <v>13</v>
      </c>
    </row>
    <row r="15" spans="1:5" ht="15">
      <c r="A15" t="s">
        <v>12</v>
      </c>
      <c r="B15" s="2">
        <v>360080</v>
      </c>
      <c r="C15" s="2">
        <v>300700</v>
      </c>
      <c r="D15" s="2">
        <f>B15-C15</f>
        <v>59380</v>
      </c>
      <c r="E15" s="7" t="s">
        <v>13</v>
      </c>
    </row>
    <row r="16" spans="2:5" ht="15">
      <c r="B16" s="3">
        <f>SUM(B11:B15)</f>
        <v>1879480</v>
      </c>
      <c r="C16" s="2">
        <f>SUM(C11:C15)</f>
        <v>1803300</v>
      </c>
      <c r="D16" s="11">
        <f>B16-C16</f>
        <v>76180</v>
      </c>
      <c r="E16" s="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170" zoomScaleNormal="170" zoomScalePageLayoutView="0" workbookViewId="0" topLeftCell="A1">
      <selection activeCell="F5" sqref="F5"/>
    </sheetView>
  </sheetViews>
  <sheetFormatPr defaultColWidth="11.421875" defaultRowHeight="15"/>
  <cols>
    <col min="1" max="1" width="19.28125" style="0" bestFit="1" customWidth="1"/>
    <col min="2" max="3" width="13.140625" style="0" bestFit="1" customWidth="1"/>
    <col min="4" max="4" width="12.140625" style="0" bestFit="1" customWidth="1"/>
    <col min="6" max="6" width="13.140625" style="0" bestFit="1" customWidth="1"/>
  </cols>
  <sheetData>
    <row r="1" spans="2:4" ht="15">
      <c r="B1" s="4" t="s">
        <v>40</v>
      </c>
      <c r="C1" s="4" t="s">
        <v>41</v>
      </c>
      <c r="D1" t="s">
        <v>16</v>
      </c>
    </row>
    <row r="2" spans="1:6" ht="15">
      <c r="A2" t="s">
        <v>34</v>
      </c>
      <c r="B2" s="2">
        <v>97618</v>
      </c>
      <c r="C2" s="2">
        <v>85630</v>
      </c>
      <c r="D2" s="2">
        <f>B2-C2</f>
        <v>11988</v>
      </c>
      <c r="F2" s="3">
        <f>(-(D4+D6))+D9+D11+D12</f>
        <v>190140</v>
      </c>
    </row>
    <row r="3" spans="1:6" ht="15">
      <c r="A3" t="s">
        <v>1</v>
      </c>
      <c r="B3" s="2">
        <v>114154</v>
      </c>
      <c r="C3" s="2">
        <f>98301</f>
        <v>98301</v>
      </c>
      <c r="D3" s="2">
        <f>B3-C3</f>
        <v>15853</v>
      </c>
      <c r="E3" t="s">
        <v>33</v>
      </c>
      <c r="F3" s="3">
        <f>D3+D5+(-(D8+D10+D13))</f>
        <v>178152</v>
      </c>
    </row>
    <row r="4" spans="1:6" ht="15">
      <c r="A4" t="s">
        <v>2</v>
      </c>
      <c r="B4" s="2">
        <v>95804</v>
      </c>
      <c r="C4" s="2">
        <v>113750</v>
      </c>
      <c r="D4" s="2">
        <f>B4-C4</f>
        <v>-17946</v>
      </c>
      <c r="E4" t="s">
        <v>13</v>
      </c>
      <c r="F4" s="3">
        <f>F2-F3</f>
        <v>11988</v>
      </c>
    </row>
    <row r="5" spans="1:5" ht="15">
      <c r="A5" t="s">
        <v>35</v>
      </c>
      <c r="B5" s="2">
        <v>660800</v>
      </c>
      <c r="C5" s="2">
        <v>580900</v>
      </c>
      <c r="D5" s="2">
        <f>B5-C5</f>
        <v>79900</v>
      </c>
      <c r="E5" t="s">
        <v>33</v>
      </c>
    </row>
    <row r="6" spans="1:5" ht="15">
      <c r="A6" t="s">
        <v>36</v>
      </c>
      <c r="B6" s="2">
        <f>-180000</f>
        <v>-180000</v>
      </c>
      <c r="C6" s="2">
        <f>-100000</f>
        <v>-100000</v>
      </c>
      <c r="D6" s="2">
        <f>B6-C6</f>
        <v>-80000</v>
      </c>
      <c r="E6" t="s">
        <v>13</v>
      </c>
    </row>
    <row r="7" spans="2:4" ht="15">
      <c r="B7" s="2">
        <f>SUM(B2:B6)</f>
        <v>788376</v>
      </c>
      <c r="C7" s="2">
        <f>SUM(C2:C6)</f>
        <v>778581</v>
      </c>
      <c r="D7" s="2">
        <f>SUM(D2:D6)</f>
        <v>9795</v>
      </c>
    </row>
    <row r="8" spans="1:5" ht="15">
      <c r="A8" t="s">
        <v>8</v>
      </c>
      <c r="B8" s="2">
        <v>79571</v>
      </c>
      <c r="C8" s="2">
        <v>84416</v>
      </c>
      <c r="D8" s="2">
        <f>B8-C8</f>
        <v>-4845</v>
      </c>
      <c r="E8" t="s">
        <v>33</v>
      </c>
    </row>
    <row r="9" spans="1:5" ht="15">
      <c r="A9" t="s">
        <v>37</v>
      </c>
      <c r="B9" s="2">
        <v>75213</v>
      </c>
      <c r="C9" s="2">
        <v>57192</v>
      </c>
      <c r="D9" s="2">
        <f>B9-C9</f>
        <v>18021</v>
      </c>
      <c r="E9" t="s">
        <v>13</v>
      </c>
    </row>
    <row r="10" spans="1:5" ht="15">
      <c r="A10" t="s">
        <v>38</v>
      </c>
      <c r="B10" s="2">
        <v>100000</v>
      </c>
      <c r="C10" s="2">
        <v>140000</v>
      </c>
      <c r="D10" s="2">
        <f>B10-C10</f>
        <v>-40000</v>
      </c>
      <c r="E10" t="s">
        <v>33</v>
      </c>
    </row>
    <row r="11" spans="1:5" ht="15">
      <c r="A11" t="s">
        <v>11</v>
      </c>
      <c r="B11" s="2">
        <v>460000</v>
      </c>
      <c r="C11" s="2">
        <v>420000</v>
      </c>
      <c r="D11" s="2">
        <f>B11-C11</f>
        <v>40000</v>
      </c>
      <c r="E11" t="s">
        <v>13</v>
      </c>
    </row>
    <row r="12" spans="1:5" ht="15">
      <c r="A12" t="s">
        <v>12</v>
      </c>
      <c r="B12" s="2">
        <v>76973</v>
      </c>
      <c r="C12" s="2">
        <v>42800</v>
      </c>
      <c r="D12" s="2">
        <f>B12-C12</f>
        <v>34173</v>
      </c>
      <c r="E12" t="s">
        <v>13</v>
      </c>
    </row>
    <row r="13" spans="1:5" ht="15">
      <c r="A13" t="s">
        <v>39</v>
      </c>
      <c r="B13" s="2">
        <f>-3381</f>
        <v>-3381</v>
      </c>
      <c r="C13" s="2">
        <v>34173</v>
      </c>
      <c r="D13" s="2">
        <f>B13-C13</f>
        <v>-37554</v>
      </c>
      <c r="E13" t="s">
        <v>33</v>
      </c>
    </row>
    <row r="14" spans="2:4" ht="15">
      <c r="B14" s="2">
        <f>SUM(B8:B13)</f>
        <v>788376</v>
      </c>
      <c r="C14" s="2">
        <f>SUM(C8:C13)</f>
        <v>778581</v>
      </c>
      <c r="D14" s="2">
        <f>SUM(D8:D13)</f>
        <v>9795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="160" zoomScaleNormal="160" zoomScalePageLayoutView="0" workbookViewId="0" topLeftCell="A1">
      <selection activeCell="C2" sqref="C2"/>
    </sheetView>
  </sheetViews>
  <sheetFormatPr defaultColWidth="11.421875" defaultRowHeight="15"/>
  <cols>
    <col min="1" max="1" width="23.7109375" style="0" bestFit="1" customWidth="1"/>
    <col min="2" max="3" width="11.7109375" style="0" bestFit="1" customWidth="1"/>
  </cols>
  <sheetData>
    <row r="1" spans="1:3" ht="15">
      <c r="A1" t="s">
        <v>42</v>
      </c>
      <c r="C1" s="2">
        <v>32925</v>
      </c>
    </row>
    <row r="2" ht="15">
      <c r="A2" t="s">
        <v>43</v>
      </c>
    </row>
    <row r="3" spans="1:2" ht="15">
      <c r="A3" t="s">
        <v>44</v>
      </c>
      <c r="B3" s="2">
        <v>17500</v>
      </c>
    </row>
    <row r="4" spans="1:3" ht="15">
      <c r="A4" t="s">
        <v>45</v>
      </c>
      <c r="B4" s="13">
        <v>50000</v>
      </c>
      <c r="C4" s="3">
        <f>SUM(B3:B4)</f>
        <v>67500</v>
      </c>
    </row>
    <row r="5" spans="1:2" ht="15">
      <c r="A5" t="s">
        <v>46</v>
      </c>
      <c r="B5" s="2">
        <v>20075</v>
      </c>
    </row>
    <row r="6" spans="1:3" ht="15">
      <c r="A6" t="s">
        <v>47</v>
      </c>
      <c r="B6" s="13">
        <v>31820</v>
      </c>
      <c r="C6" s="3">
        <f>SUM(B5:B6)</f>
        <v>51895</v>
      </c>
    </row>
    <row r="7" spans="1:2" ht="15">
      <c r="A7" t="s">
        <v>48</v>
      </c>
      <c r="B7" s="14">
        <v>42950</v>
      </c>
    </row>
    <row r="8" spans="1:3" ht="15">
      <c r="A8" t="s">
        <v>49</v>
      </c>
      <c r="B8" s="15">
        <v>45470</v>
      </c>
      <c r="C8" s="16">
        <f>-SUM(B7:B8)</f>
        <v>-88420</v>
      </c>
    </row>
    <row r="9" spans="1:3" ht="15">
      <c r="A9" t="s">
        <v>50</v>
      </c>
      <c r="C9" s="3">
        <f>SUM(C1:C8)</f>
        <v>63900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="120" zoomScaleNormal="120" zoomScalePageLayoutView="0" workbookViewId="0" topLeftCell="A1">
      <selection activeCell="C28" sqref="C28"/>
    </sheetView>
  </sheetViews>
  <sheetFormatPr defaultColWidth="11.421875" defaultRowHeight="15"/>
  <cols>
    <col min="1" max="1" width="44.00390625" style="0" bestFit="1" customWidth="1"/>
    <col min="2" max="3" width="12.140625" style="0" bestFit="1" customWidth="1"/>
  </cols>
  <sheetData>
    <row r="1" ht="15">
      <c r="A1" s="19" t="s">
        <v>62</v>
      </c>
    </row>
    <row r="2" spans="1:3" ht="15">
      <c r="A2" t="s">
        <v>51</v>
      </c>
      <c r="C2" s="2">
        <v>5530</v>
      </c>
    </row>
    <row r="3" ht="15">
      <c r="A3" t="s">
        <v>52</v>
      </c>
    </row>
    <row r="4" spans="1:2" ht="15">
      <c r="A4" t="s">
        <v>59</v>
      </c>
      <c r="B4">
        <v>42000</v>
      </c>
    </row>
    <row r="5" spans="1:3" ht="15">
      <c r="A5" t="s">
        <v>60</v>
      </c>
      <c r="B5" s="18">
        <v>12000</v>
      </c>
      <c r="C5" s="2">
        <f>SUM(B4:B5)</f>
        <v>54000</v>
      </c>
    </row>
    <row r="6" spans="1:3" ht="15">
      <c r="A6" t="s">
        <v>61</v>
      </c>
      <c r="C6" s="13">
        <f>-5000</f>
        <v>-5000</v>
      </c>
    </row>
    <row r="7" spans="1:3" ht="15">
      <c r="A7" t="s">
        <v>53</v>
      </c>
      <c r="C7" s="3">
        <f>SUM(C2:C6)</f>
        <v>54530</v>
      </c>
    </row>
    <row r="8" ht="15">
      <c r="A8" s="19" t="s">
        <v>54</v>
      </c>
    </row>
    <row r="9" spans="1:3" ht="15">
      <c r="A9" t="s">
        <v>55</v>
      </c>
      <c r="B9" s="2">
        <v>22252</v>
      </c>
      <c r="C9" s="2"/>
    </row>
    <row r="10" spans="1:3" ht="15">
      <c r="A10" t="s">
        <v>56</v>
      </c>
      <c r="B10" s="2">
        <v>42443</v>
      </c>
      <c r="C10" s="2"/>
    </row>
    <row r="11" spans="1:3" ht="15">
      <c r="A11" t="s">
        <v>57</v>
      </c>
      <c r="B11" s="13">
        <v>23927</v>
      </c>
      <c r="C11" s="13">
        <f>-SUM(B9:B11)</f>
        <v>-88622</v>
      </c>
    </row>
    <row r="12" spans="1:3" ht="15">
      <c r="A12" s="21" t="s">
        <v>58</v>
      </c>
      <c r="B12" s="2"/>
      <c r="C12" s="2">
        <f>SUM(C7:C11)</f>
        <v>-34092</v>
      </c>
    </row>
    <row r="13" spans="2:3" ht="15">
      <c r="B13" s="2"/>
      <c r="C13" s="2"/>
    </row>
    <row r="14" spans="1:3" ht="15">
      <c r="A14" s="19" t="s">
        <v>63</v>
      </c>
      <c r="B14" s="2"/>
      <c r="C14" s="2"/>
    </row>
    <row r="15" spans="1:3" ht="15">
      <c r="A15" t="s">
        <v>64</v>
      </c>
      <c r="B15" s="2"/>
      <c r="C15" s="2">
        <v>35000</v>
      </c>
    </row>
    <row r="16" spans="1:2" ht="15">
      <c r="A16" t="s">
        <v>65</v>
      </c>
      <c r="B16" s="2">
        <v>30000</v>
      </c>
    </row>
    <row r="17" spans="1:3" ht="15">
      <c r="A17" t="s">
        <v>66</v>
      </c>
      <c r="B17" s="13">
        <v>20000</v>
      </c>
      <c r="C17" s="3">
        <f>-SUM(B16:B17)</f>
        <v>-50000</v>
      </c>
    </row>
    <row r="18" spans="1:3" ht="15">
      <c r="A18" s="21" t="s">
        <v>67</v>
      </c>
      <c r="C18" s="3">
        <f>SUM(C15:C17)</f>
        <v>-15000</v>
      </c>
    </row>
    <row r="20" ht="15">
      <c r="A20" s="19" t="s">
        <v>68</v>
      </c>
    </row>
    <row r="21" spans="1:3" ht="15">
      <c r="A21" t="s">
        <v>69</v>
      </c>
      <c r="B21" s="2">
        <v>40000</v>
      </c>
      <c r="C21" s="2"/>
    </row>
    <row r="22" spans="1:3" ht="15">
      <c r="A22" t="s">
        <v>70</v>
      </c>
      <c r="B22" s="13">
        <v>38566</v>
      </c>
      <c r="C22" s="2">
        <f>SUM(B21:B22)</f>
        <v>78566</v>
      </c>
    </row>
    <row r="23" spans="1:3" ht="15">
      <c r="A23" t="s">
        <v>71</v>
      </c>
      <c r="B23" s="2"/>
      <c r="C23" s="2"/>
    </row>
    <row r="24" spans="1:3" ht="15">
      <c r="A24" t="s">
        <v>71</v>
      </c>
      <c r="B24" s="2">
        <v>5000</v>
      </c>
      <c r="C24" s="2"/>
    </row>
    <row r="25" spans="1:3" ht="15">
      <c r="A25" t="s">
        <v>72</v>
      </c>
      <c r="B25" s="13">
        <v>20000</v>
      </c>
      <c r="C25" s="16">
        <f>-SUM(B24:B25)</f>
        <v>-25000</v>
      </c>
    </row>
    <row r="26" spans="1:3" ht="15">
      <c r="A26" s="21" t="s">
        <v>73</v>
      </c>
      <c r="C26" s="3">
        <f>SUM(C22:C25)</f>
        <v>53566</v>
      </c>
    </row>
    <row r="28" spans="1:3" ht="15.75" thickBot="1">
      <c r="A28" s="19" t="s">
        <v>74</v>
      </c>
      <c r="B28" s="19"/>
      <c r="C28" s="20">
        <f>C12+C18+C26</f>
        <v>4474</v>
      </c>
    </row>
    <row r="29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zoomScalePageLayoutView="0" workbookViewId="0" topLeftCell="A5">
      <selection activeCell="G28" sqref="G28"/>
    </sheetView>
  </sheetViews>
  <sheetFormatPr defaultColWidth="11.421875" defaultRowHeight="15"/>
  <cols>
    <col min="1" max="1" width="39.57421875" style="0" bestFit="1" customWidth="1"/>
    <col min="2" max="2" width="13.28125" style="0" bestFit="1" customWidth="1"/>
    <col min="3" max="3" width="8.140625" style="17" customWidth="1"/>
    <col min="4" max="4" width="5.00390625" style="17" customWidth="1"/>
    <col min="5" max="5" width="39.00390625" style="0" bestFit="1" customWidth="1"/>
    <col min="6" max="6" width="13.28125" style="0" bestFit="1" customWidth="1"/>
    <col min="7" max="7" width="15.57421875" style="0" bestFit="1" customWidth="1"/>
  </cols>
  <sheetData>
    <row r="1" spans="1:6" ht="15">
      <c r="A1" t="s">
        <v>76</v>
      </c>
      <c r="D1" s="6"/>
      <c r="E1" s="28" t="s">
        <v>101</v>
      </c>
      <c r="F1" s="28"/>
    </row>
    <row r="2" spans="1:7" ht="15">
      <c r="A2" t="s">
        <v>75</v>
      </c>
      <c r="B2" s="2">
        <v>318200</v>
      </c>
      <c r="D2" s="6"/>
      <c r="E2" t="s">
        <v>75</v>
      </c>
      <c r="G2" s="26">
        <f>B2</f>
        <v>318200</v>
      </c>
    </row>
    <row r="3" spans="1:6" ht="15">
      <c r="A3" t="s">
        <v>88</v>
      </c>
      <c r="B3" s="23">
        <v>47200</v>
      </c>
      <c r="D3" s="6"/>
      <c r="E3" s="25" t="s">
        <v>98</v>
      </c>
      <c r="F3" s="25"/>
    </row>
    <row r="4" spans="4:6" ht="15">
      <c r="D4" s="6"/>
      <c r="E4" s="25" t="s">
        <v>91</v>
      </c>
      <c r="F4" s="3">
        <f>B9</f>
        <v>132400</v>
      </c>
    </row>
    <row r="5" spans="1:7" ht="15">
      <c r="A5" t="s">
        <v>89</v>
      </c>
      <c r="D5" s="6"/>
      <c r="E5" s="27" t="s">
        <v>100</v>
      </c>
      <c r="F5" s="16">
        <f>B23</f>
        <v>35000</v>
      </c>
      <c r="G5" s="16">
        <f>SUM(F4:F5)</f>
        <v>167400</v>
      </c>
    </row>
    <row r="6" spans="1:7" ht="15">
      <c r="A6" s="29" t="s">
        <v>80</v>
      </c>
      <c r="B6" s="2">
        <v>88100</v>
      </c>
      <c r="C6" s="17" t="s">
        <v>90</v>
      </c>
      <c r="D6" s="30" t="s">
        <v>104</v>
      </c>
      <c r="E6" s="27" t="s">
        <v>53</v>
      </c>
      <c r="F6" s="25"/>
      <c r="G6" s="3">
        <f>G2+G5</f>
        <v>485600</v>
      </c>
    </row>
    <row r="7" spans="1:6" ht="15">
      <c r="A7" s="29" t="s">
        <v>81</v>
      </c>
      <c r="B7" s="2">
        <v>57400</v>
      </c>
      <c r="C7" s="17" t="s">
        <v>90</v>
      </c>
      <c r="D7" s="30" t="s">
        <v>104</v>
      </c>
      <c r="E7" s="32" t="s">
        <v>118</v>
      </c>
      <c r="F7" s="25"/>
    </row>
    <row r="8" spans="1:6" ht="15">
      <c r="A8" s="29" t="s">
        <v>87</v>
      </c>
      <c r="B8" s="2">
        <v>39100</v>
      </c>
      <c r="C8" s="17" t="s">
        <v>90</v>
      </c>
      <c r="D8" s="6" t="s">
        <v>106</v>
      </c>
      <c r="E8" s="25" t="str">
        <f>A8</f>
        <v>AUMENTO EN ACREEDORES</v>
      </c>
      <c r="F8" s="24">
        <f>B8</f>
        <v>39100</v>
      </c>
    </row>
    <row r="9" spans="1:6" ht="15">
      <c r="A9" t="s">
        <v>93</v>
      </c>
      <c r="B9" s="2">
        <v>132400</v>
      </c>
      <c r="C9" s="17" t="s">
        <v>92</v>
      </c>
      <c r="D9" s="6" t="s">
        <v>106</v>
      </c>
      <c r="E9" s="24" t="str">
        <f>A13</f>
        <v>ANTICIPO DE CLIENTES</v>
      </c>
      <c r="F9" s="24">
        <f>B13</f>
        <v>45700</v>
      </c>
    </row>
    <row r="10" spans="1:7" ht="15">
      <c r="A10" s="19" t="s">
        <v>97</v>
      </c>
      <c r="D10" s="6" t="s">
        <v>105</v>
      </c>
      <c r="E10" s="24" t="str">
        <f>A14</f>
        <v>IMPUESTOS POR RECUPERAR</v>
      </c>
      <c r="F10" s="13">
        <f>B14</f>
        <v>32600</v>
      </c>
      <c r="G10" s="3">
        <f>SUM(F8:F10)</f>
        <v>117400</v>
      </c>
    </row>
    <row r="11" spans="1:6" ht="15">
      <c r="A11" t="s">
        <v>78</v>
      </c>
      <c r="B11" s="24">
        <v>620000</v>
      </c>
      <c r="C11" s="17" t="s">
        <v>94</v>
      </c>
      <c r="D11" s="6" t="s">
        <v>105</v>
      </c>
      <c r="E11" s="24" t="str">
        <f>A6</f>
        <v>AUMENTO CLIENTES</v>
      </c>
      <c r="F11" s="24">
        <f>B6</f>
        <v>88100</v>
      </c>
    </row>
    <row r="12" spans="1:6" ht="15">
      <c r="A12" t="s">
        <v>83</v>
      </c>
      <c r="B12" s="24">
        <v>167800</v>
      </c>
      <c r="C12" s="17" t="s">
        <v>94</v>
      </c>
      <c r="D12" s="17" t="s">
        <v>105</v>
      </c>
      <c r="E12" s="24" t="str">
        <f>A7</f>
        <v>AUMENTO INVENTARIOS</v>
      </c>
      <c r="F12" s="24">
        <f>B7</f>
        <v>57400</v>
      </c>
    </row>
    <row r="13" spans="1:7" ht="15">
      <c r="A13" s="29" t="s">
        <v>84</v>
      </c>
      <c r="B13" s="24">
        <v>45700</v>
      </c>
      <c r="C13" s="17" t="s">
        <v>90</v>
      </c>
      <c r="D13" s="17" t="s">
        <v>105</v>
      </c>
      <c r="E13" t="str">
        <f>A22</f>
        <v>PAGO A PROVEEDORES</v>
      </c>
      <c r="F13" s="13">
        <f>B22</f>
        <v>40000</v>
      </c>
      <c r="G13" s="16">
        <f>-SUM(F11:F13)</f>
        <v>-185500</v>
      </c>
    </row>
    <row r="14" spans="1:7" ht="15">
      <c r="A14" s="29" t="s">
        <v>102</v>
      </c>
      <c r="B14" s="24">
        <v>32600</v>
      </c>
      <c r="C14" s="22" t="s">
        <v>90</v>
      </c>
      <c r="D14" s="17" t="s">
        <v>106</v>
      </c>
      <c r="E14" s="33" t="s">
        <v>58</v>
      </c>
      <c r="F14" s="21"/>
      <c r="G14" s="34">
        <f>SUM(G6:G13)</f>
        <v>417500</v>
      </c>
    </row>
    <row r="15" spans="1:3" ht="15">
      <c r="A15" t="s">
        <v>109</v>
      </c>
      <c r="B15" s="24">
        <v>100000</v>
      </c>
      <c r="C15" s="17" t="s">
        <v>94</v>
      </c>
    </row>
    <row r="16" spans="1:5" ht="15">
      <c r="A16" t="s">
        <v>86</v>
      </c>
      <c r="B16" s="24">
        <v>50000</v>
      </c>
      <c r="C16" s="17" t="s">
        <v>95</v>
      </c>
      <c r="E16" t="s">
        <v>107</v>
      </c>
    </row>
    <row r="17" spans="1:7" ht="15">
      <c r="A17" s="19" t="s">
        <v>96</v>
      </c>
      <c r="B17" s="24"/>
      <c r="E17" t="str">
        <f>A16</f>
        <v>VTA INVERSION VALORES</v>
      </c>
      <c r="G17" s="2">
        <f>B16</f>
        <v>50000</v>
      </c>
    </row>
    <row r="18" spans="1:6" ht="15">
      <c r="A18" t="s">
        <v>77</v>
      </c>
      <c r="B18" s="2">
        <v>187500</v>
      </c>
      <c r="C18" s="17" t="s">
        <v>94</v>
      </c>
      <c r="E18" t="str">
        <f>A20</f>
        <v>EQ REPARTO</v>
      </c>
      <c r="F18" s="3">
        <f>B20</f>
        <v>189300</v>
      </c>
    </row>
    <row r="19" spans="1:7" ht="15">
      <c r="A19" s="37" t="s">
        <v>103</v>
      </c>
      <c r="B19" s="2">
        <v>18700</v>
      </c>
      <c r="C19" s="22" t="s">
        <v>95</v>
      </c>
      <c r="D19" s="31" t="s">
        <v>104</v>
      </c>
      <c r="E19" t="str">
        <f>A21</f>
        <v>EQ OFICINA</v>
      </c>
      <c r="F19" s="3">
        <f>B21</f>
        <v>58300</v>
      </c>
      <c r="G19" s="26"/>
    </row>
    <row r="20" spans="1:7" ht="15">
      <c r="A20" t="s">
        <v>79</v>
      </c>
      <c r="B20" s="2">
        <v>189300</v>
      </c>
      <c r="C20" s="17" t="s">
        <v>95</v>
      </c>
      <c r="E20" t="str">
        <f>A19</f>
        <v>SEGURO PAGADO POR ADELANTADO</v>
      </c>
      <c r="F20" s="13">
        <f>B19</f>
        <v>18700</v>
      </c>
      <c r="G20" s="16">
        <f>-SUM(F18:F20)</f>
        <v>-266300</v>
      </c>
    </row>
    <row r="21" spans="1:7" ht="15">
      <c r="A21" t="s">
        <v>82</v>
      </c>
      <c r="B21" s="2">
        <v>58300</v>
      </c>
      <c r="C21" s="17" t="s">
        <v>95</v>
      </c>
      <c r="E21" s="33" t="s">
        <v>108</v>
      </c>
      <c r="F21" s="33"/>
      <c r="G21" s="34">
        <f>SUM(G17:G20)</f>
        <v>-216300</v>
      </c>
    </row>
    <row r="22" spans="1:4" ht="15">
      <c r="A22" s="29" t="s">
        <v>85</v>
      </c>
      <c r="B22" s="2">
        <v>40000</v>
      </c>
      <c r="C22" s="22" t="s">
        <v>90</v>
      </c>
      <c r="D22" s="31" t="s">
        <v>104</v>
      </c>
    </row>
    <row r="23" spans="1:5" ht="15">
      <c r="A23" t="s">
        <v>99</v>
      </c>
      <c r="B23" s="2">
        <v>35000</v>
      </c>
      <c r="C23" s="17" t="s">
        <v>94</v>
      </c>
      <c r="E23" t="s">
        <v>110</v>
      </c>
    </row>
    <row r="24" spans="5:7" ht="15">
      <c r="E24" t="s">
        <v>111</v>
      </c>
      <c r="F24" s="2">
        <v>620000</v>
      </c>
      <c r="G24" s="2"/>
    </row>
    <row r="25" spans="5:7" ht="15">
      <c r="E25" t="s">
        <v>83</v>
      </c>
      <c r="F25" s="2">
        <v>167800</v>
      </c>
      <c r="G25" s="2"/>
    </row>
    <row r="26" spans="5:7" ht="15">
      <c r="E26" t="s">
        <v>112</v>
      </c>
      <c r="F26" s="13">
        <v>100000</v>
      </c>
      <c r="G26" s="2">
        <f>SUM(F24:F26)</f>
        <v>887800</v>
      </c>
    </row>
    <row r="27" spans="5:7" ht="15">
      <c r="E27" t="s">
        <v>119</v>
      </c>
      <c r="F27" s="14">
        <v>187500</v>
      </c>
      <c r="G27" s="26"/>
    </row>
    <row r="28" spans="5:7" ht="15">
      <c r="E28" t="s">
        <v>117</v>
      </c>
      <c r="F28" s="3">
        <f>B23</f>
        <v>35000</v>
      </c>
      <c r="G28" s="16">
        <f>-SUM(F27:F28)</f>
        <v>-222500</v>
      </c>
    </row>
    <row r="29" spans="5:7" ht="15">
      <c r="E29" s="33" t="s">
        <v>113</v>
      </c>
      <c r="F29" s="33"/>
      <c r="G29" s="34">
        <f>SUM(G26:G28)</f>
        <v>665300</v>
      </c>
    </row>
    <row r="30" spans="5:7" ht="15">
      <c r="E30" s="33" t="s">
        <v>116</v>
      </c>
      <c r="F30" s="33"/>
      <c r="G30" s="34">
        <f>G14+G21+G29</f>
        <v>866500</v>
      </c>
    </row>
    <row r="31" ht="15">
      <c r="E31" t="s">
        <v>98</v>
      </c>
    </row>
    <row r="32" spans="5:7" ht="15">
      <c r="E32" t="s">
        <v>114</v>
      </c>
      <c r="G32" s="13">
        <v>47200</v>
      </c>
    </row>
    <row r="33" spans="5:7" ht="15.75">
      <c r="E33" s="35" t="s">
        <v>115</v>
      </c>
      <c r="F33" s="35"/>
      <c r="G33" s="36">
        <f>SUM(G30:G32)</f>
        <v>913700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zoomScale="90" zoomScaleNormal="90" zoomScalePageLayoutView="0" workbookViewId="0" topLeftCell="A1">
      <selection activeCell="C8" sqref="C8"/>
    </sheetView>
  </sheetViews>
  <sheetFormatPr defaultColWidth="11.421875" defaultRowHeight="15"/>
  <cols>
    <col min="1" max="1" width="30.28125" style="0" bestFit="1" customWidth="1"/>
    <col min="2" max="3" width="13.28125" style="0" bestFit="1" customWidth="1"/>
  </cols>
  <sheetData>
    <row r="1" ht="15">
      <c r="A1" t="s">
        <v>120</v>
      </c>
    </row>
    <row r="2" spans="1:3" ht="15">
      <c r="A2" t="s">
        <v>75</v>
      </c>
      <c r="C2" s="2">
        <v>100500</v>
      </c>
    </row>
    <row r="3" spans="1:3" ht="15">
      <c r="A3" t="s">
        <v>121</v>
      </c>
      <c r="B3" s="2"/>
      <c r="C3" s="2"/>
    </row>
    <row r="4" spans="1:3" ht="15">
      <c r="A4" t="s">
        <v>122</v>
      </c>
      <c r="B4" s="2"/>
      <c r="C4" s="2">
        <v>49000</v>
      </c>
    </row>
    <row r="5" spans="1:3" ht="15">
      <c r="A5" t="s">
        <v>123</v>
      </c>
      <c r="B5" s="2"/>
      <c r="C5" s="2"/>
    </row>
    <row r="6" spans="1:3" ht="15">
      <c r="A6" t="s">
        <v>124</v>
      </c>
      <c r="B6" s="2"/>
      <c r="C6" s="13">
        <f>-7000</f>
        <v>-7000</v>
      </c>
    </row>
    <row r="7" spans="1:3" ht="15">
      <c r="A7" t="s">
        <v>53</v>
      </c>
      <c r="B7" s="2"/>
      <c r="C7" s="2">
        <f>SUM(C2:C6)</f>
        <v>142500</v>
      </c>
    </row>
    <row r="8" spans="1:3" ht="15">
      <c r="A8" t="s">
        <v>118</v>
      </c>
      <c r="B8" s="2"/>
      <c r="C8" s="2"/>
    </row>
    <row r="9" spans="1:3" ht="15">
      <c r="A9" t="s">
        <v>127</v>
      </c>
      <c r="C9" s="2">
        <v>4400</v>
      </c>
    </row>
    <row r="10" spans="1:3" ht="15">
      <c r="A10" t="s">
        <v>125</v>
      </c>
      <c r="B10" s="2">
        <v>11500</v>
      </c>
      <c r="C10" s="2"/>
    </row>
    <row r="11" spans="1:3" ht="15">
      <c r="A11" t="s">
        <v>126</v>
      </c>
      <c r="B11" s="2">
        <v>18300</v>
      </c>
      <c r="C11" s="2"/>
    </row>
    <row r="12" spans="1:3" ht="15">
      <c r="A12" t="s">
        <v>128</v>
      </c>
      <c r="B12" s="13">
        <v>1600</v>
      </c>
      <c r="C12" s="13">
        <f>-SUM(B10:B12)</f>
        <v>-31400</v>
      </c>
    </row>
    <row r="13" spans="1:3" ht="15">
      <c r="A13" t="s">
        <v>58</v>
      </c>
      <c r="B13" s="2"/>
      <c r="C13" s="2">
        <f>SUM(C7:C12)</f>
        <v>115500</v>
      </c>
    </row>
    <row r="14" spans="2:3" ht="15">
      <c r="B14" s="2"/>
      <c r="C14" s="2"/>
    </row>
    <row r="15" ht="15">
      <c r="A15" t="s">
        <v>129</v>
      </c>
    </row>
    <row r="16" spans="1:3" ht="15">
      <c r="A16" t="s">
        <v>130</v>
      </c>
      <c r="B16" s="2"/>
      <c r="C16" s="2">
        <v>85000</v>
      </c>
    </row>
    <row r="17" spans="1:3" ht="15">
      <c r="A17" t="s">
        <v>131</v>
      </c>
      <c r="B17" s="2">
        <v>90000</v>
      </c>
      <c r="C17" s="2"/>
    </row>
    <row r="18" spans="1:3" ht="15">
      <c r="A18" t="s">
        <v>132</v>
      </c>
      <c r="B18" s="13">
        <v>150100</v>
      </c>
      <c r="C18" s="13">
        <f>-SUM(B17:B18)</f>
        <v>-240100</v>
      </c>
    </row>
    <row r="19" spans="1:3" ht="15">
      <c r="A19" t="s">
        <v>67</v>
      </c>
      <c r="B19" s="2"/>
      <c r="C19" s="2">
        <f>SUM(C16:C18)</f>
        <v>-155100</v>
      </c>
    </row>
    <row r="20" spans="2:3" ht="15">
      <c r="B20" s="2"/>
      <c r="C20" s="2"/>
    </row>
    <row r="21" spans="1:3" ht="15">
      <c r="A21" t="s">
        <v>133</v>
      </c>
      <c r="B21" s="2"/>
      <c r="C21" s="2"/>
    </row>
    <row r="22" spans="1:3" ht="15">
      <c r="A22" t="s">
        <v>134</v>
      </c>
      <c r="B22" s="2"/>
      <c r="C22" s="2">
        <v>107000</v>
      </c>
    </row>
    <row r="23" spans="1:3" ht="15">
      <c r="A23" t="s">
        <v>71</v>
      </c>
      <c r="B23" s="2"/>
      <c r="C23" s="13">
        <f>-36800</f>
        <v>-36800</v>
      </c>
    </row>
    <row r="24" spans="1:3" ht="15">
      <c r="A24" t="s">
        <v>73</v>
      </c>
      <c r="C24" s="3">
        <f>SUM(C22:C23)</f>
        <v>70200</v>
      </c>
    </row>
    <row r="25" spans="1:3" ht="15">
      <c r="A25" t="s">
        <v>116</v>
      </c>
      <c r="C25" s="3">
        <f>C13+C19+C24</f>
        <v>30600</v>
      </c>
    </row>
    <row r="26" ht="15">
      <c r="A26" t="s">
        <v>98</v>
      </c>
    </row>
    <row r="27" spans="1:3" ht="15">
      <c r="A27" t="s">
        <v>135</v>
      </c>
      <c r="C27" s="13">
        <v>70700</v>
      </c>
    </row>
    <row r="28" spans="1:3" ht="15">
      <c r="A28" s="19" t="s">
        <v>136</v>
      </c>
      <c r="B28" s="19"/>
      <c r="C28" s="38">
        <f>C25+C27</f>
        <v>101300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10" zoomScaleNormal="110" zoomScalePageLayoutView="0" workbookViewId="0" topLeftCell="A11">
      <selection activeCell="E22" sqref="E22"/>
    </sheetView>
  </sheetViews>
  <sheetFormatPr defaultColWidth="11.421875" defaultRowHeight="15"/>
  <cols>
    <col min="1" max="1" width="23.421875" style="0" bestFit="1" customWidth="1"/>
    <col min="2" max="3" width="14.8515625" style="0" bestFit="1" customWidth="1"/>
    <col min="4" max="4" width="13.28125" style="0" bestFit="1" customWidth="1"/>
    <col min="5" max="5" width="21.7109375" style="0" customWidth="1"/>
    <col min="6" max="6" width="14.421875" style="0" bestFit="1" customWidth="1"/>
    <col min="7" max="7" width="13.28125" style="0" bestFit="1" customWidth="1"/>
  </cols>
  <sheetData>
    <row r="1" spans="2:5" ht="15">
      <c r="B1" s="56" t="s">
        <v>181</v>
      </c>
      <c r="C1" s="56" t="s">
        <v>41</v>
      </c>
      <c r="D1" s="56" t="s">
        <v>179</v>
      </c>
      <c r="E1" s="56" t="s">
        <v>180</v>
      </c>
    </row>
    <row r="2" spans="1:5" ht="15">
      <c r="A2" t="s">
        <v>17</v>
      </c>
      <c r="B2" s="57">
        <v>70000</v>
      </c>
      <c r="C2" s="57">
        <v>81000</v>
      </c>
      <c r="D2" s="57"/>
      <c r="E2" s="57">
        <f>C2-B2</f>
        <v>11000</v>
      </c>
    </row>
    <row r="3" spans="1:6" ht="15">
      <c r="A3" s="60" t="s">
        <v>1</v>
      </c>
      <c r="B3" s="57">
        <v>110000</v>
      </c>
      <c r="C3" s="57">
        <v>120000</v>
      </c>
      <c r="D3" s="57"/>
      <c r="E3" s="57">
        <f>C3-B3</f>
        <v>10000</v>
      </c>
      <c r="F3" s="60" t="s">
        <v>182</v>
      </c>
    </row>
    <row r="4" spans="1:6" ht="15">
      <c r="A4" s="60" t="s">
        <v>2</v>
      </c>
      <c r="B4" s="57">
        <v>170000</v>
      </c>
      <c r="C4" s="57">
        <v>160000</v>
      </c>
      <c r="D4" s="57">
        <f>B4-C4</f>
        <v>10000</v>
      </c>
      <c r="E4" s="57"/>
      <c r="F4" s="60" t="s">
        <v>182</v>
      </c>
    </row>
    <row r="5" spans="1:6" ht="15">
      <c r="A5" t="s">
        <v>177</v>
      </c>
      <c r="B5" s="57">
        <v>1500000</v>
      </c>
      <c r="C5" s="57">
        <v>1200000</v>
      </c>
      <c r="D5" s="57">
        <f>B5-C5</f>
        <v>300000</v>
      </c>
      <c r="E5" s="57"/>
      <c r="F5" s="60" t="s">
        <v>183</v>
      </c>
    </row>
    <row r="6" spans="1:6" ht="15">
      <c r="A6" t="s">
        <v>178</v>
      </c>
      <c r="B6" s="57">
        <v>-325000</v>
      </c>
      <c r="C6" s="57">
        <v>-200000</v>
      </c>
      <c r="D6" s="57"/>
      <c r="E6" s="57">
        <f>-(B6-C6)</f>
        <v>125000</v>
      </c>
      <c r="F6" s="60" t="s">
        <v>183</v>
      </c>
    </row>
    <row r="7" spans="2:5" ht="15">
      <c r="B7" s="57">
        <f>SUM(B2:B6)</f>
        <v>1525000</v>
      </c>
      <c r="C7" s="57">
        <f>SUM(C2:C6)</f>
        <v>1361000</v>
      </c>
      <c r="D7" s="57"/>
      <c r="E7" s="57"/>
    </row>
    <row r="8" spans="1:6" ht="15">
      <c r="A8" s="60" t="s">
        <v>8</v>
      </c>
      <c r="B8" s="57">
        <v>155000</v>
      </c>
      <c r="C8" s="57">
        <v>130000</v>
      </c>
      <c r="D8" s="57"/>
      <c r="E8" s="57">
        <f>B8-C8</f>
        <v>25000</v>
      </c>
      <c r="F8" s="60" t="s">
        <v>182</v>
      </c>
    </row>
    <row r="9" spans="1:6" ht="15">
      <c r="A9" s="60" t="s">
        <v>37</v>
      </c>
      <c r="B9" s="57">
        <v>130000</v>
      </c>
      <c r="C9" s="57">
        <v>95000</v>
      </c>
      <c r="D9" s="57"/>
      <c r="E9" s="57">
        <f>B9-C9</f>
        <v>35000</v>
      </c>
      <c r="F9" s="60" t="s">
        <v>182</v>
      </c>
    </row>
    <row r="10" spans="1:6" ht="15">
      <c r="A10" s="60" t="s">
        <v>38</v>
      </c>
      <c r="B10" s="57">
        <v>380000</v>
      </c>
      <c r="C10" s="57">
        <v>340000</v>
      </c>
      <c r="D10" s="57"/>
      <c r="E10" s="57">
        <f>B10-C10</f>
        <v>40000</v>
      </c>
      <c r="F10" s="60" t="s">
        <v>184</v>
      </c>
    </row>
    <row r="11" spans="1:6" ht="15">
      <c r="A11" s="60" t="s">
        <v>11</v>
      </c>
      <c r="B11" s="57">
        <v>600000</v>
      </c>
      <c r="C11" s="57">
        <v>560000</v>
      </c>
      <c r="D11" s="57"/>
      <c r="E11" s="57">
        <f>B11-C11</f>
        <v>40000</v>
      </c>
      <c r="F11" s="60" t="s">
        <v>184</v>
      </c>
    </row>
    <row r="12" spans="1:6" ht="15">
      <c r="A12" s="60" t="s">
        <v>12</v>
      </c>
      <c r="B12" s="57">
        <v>236000</v>
      </c>
      <c r="C12" s="57">
        <v>215000</v>
      </c>
      <c r="D12" s="57"/>
      <c r="E12" s="57">
        <f>B12-C12</f>
        <v>21000</v>
      </c>
      <c r="F12" s="60" t="s">
        <v>184</v>
      </c>
    </row>
    <row r="13" spans="1:6" ht="15">
      <c r="A13" t="s">
        <v>39</v>
      </c>
      <c r="B13" s="57">
        <v>24000</v>
      </c>
      <c r="C13" s="57">
        <v>21000</v>
      </c>
      <c r="D13" s="57"/>
      <c r="E13" s="57">
        <f>B13-C13</f>
        <v>3000</v>
      </c>
      <c r="F13" s="60" t="s">
        <v>182</v>
      </c>
    </row>
    <row r="14" spans="2:5" ht="15">
      <c r="B14" s="58">
        <f>SUM(B8:B13)</f>
        <v>1525000</v>
      </c>
      <c r="C14" s="58">
        <f>SUM(C8:C13)</f>
        <v>1361000</v>
      </c>
      <c r="D14" s="57">
        <f>SUM(D2:D13)</f>
        <v>310000</v>
      </c>
      <c r="E14" s="57">
        <f>SUM(E2:E13)</f>
        <v>310000</v>
      </c>
    </row>
    <row r="16" spans="1:5" ht="15">
      <c r="A16" t="s">
        <v>185</v>
      </c>
      <c r="C16" s="59">
        <v>398000</v>
      </c>
      <c r="E16" t="s">
        <v>194</v>
      </c>
    </row>
    <row r="17" spans="1:5" ht="15">
      <c r="A17" t="s">
        <v>186</v>
      </c>
      <c r="C17" s="59">
        <v>-161000</v>
      </c>
      <c r="E17" t="s">
        <v>195</v>
      </c>
    </row>
    <row r="18" spans="1:7" ht="15">
      <c r="A18" t="s">
        <v>187</v>
      </c>
      <c r="C18" s="3">
        <f>C16+C17</f>
        <v>237000</v>
      </c>
      <c r="E18" t="s">
        <v>196</v>
      </c>
      <c r="G18" s="3">
        <f>C16+E3</f>
        <v>408000</v>
      </c>
    </row>
    <row r="19" spans="1:5" ht="15">
      <c r="A19" t="s">
        <v>188</v>
      </c>
      <c r="E19" t="s">
        <v>197</v>
      </c>
    </row>
    <row r="20" spans="1:6" ht="15">
      <c r="A20" t="s">
        <v>189</v>
      </c>
      <c r="B20" s="61">
        <v>80000</v>
      </c>
      <c r="E20" t="s">
        <v>198</v>
      </c>
      <c r="F20" s="3">
        <f>(-(C17-D4))-E8</f>
        <v>146000</v>
      </c>
    </row>
    <row r="21" spans="1:7" ht="15">
      <c r="A21" t="s">
        <v>190</v>
      </c>
      <c r="B21" s="61">
        <v>125000</v>
      </c>
      <c r="C21" s="2">
        <f>SUM(B20:B21)</f>
        <v>205000</v>
      </c>
      <c r="E21" t="s">
        <v>199</v>
      </c>
      <c r="F21" s="26">
        <f>B20-E9</f>
        <v>45000</v>
      </c>
      <c r="G21" s="26"/>
    </row>
    <row r="22" spans="1:7" ht="15.75" thickBot="1">
      <c r="A22" t="s">
        <v>191</v>
      </c>
      <c r="C22" s="3">
        <f>C18-C21</f>
        <v>32000</v>
      </c>
      <c r="E22" t="s">
        <v>209</v>
      </c>
      <c r="F22" s="62">
        <f>-C23</f>
        <v>8000</v>
      </c>
      <c r="G22" s="62">
        <f>SUM(F20:F22)</f>
        <v>199000</v>
      </c>
    </row>
    <row r="23" spans="1:7" ht="15">
      <c r="A23" t="s">
        <v>192</v>
      </c>
      <c r="C23" s="2">
        <v>-8000</v>
      </c>
      <c r="E23" t="s">
        <v>200</v>
      </c>
      <c r="G23" s="3">
        <f>G18-G22</f>
        <v>209000</v>
      </c>
    </row>
    <row r="24" spans="1:3" ht="15">
      <c r="A24" t="s">
        <v>193</v>
      </c>
      <c r="C24" s="3">
        <f>C22+C23</f>
        <v>24000</v>
      </c>
    </row>
    <row r="25" ht="15">
      <c r="E25" t="s">
        <v>201</v>
      </c>
    </row>
    <row r="26" spans="5:7" ht="15">
      <c r="E26" t="s">
        <v>202</v>
      </c>
      <c r="F26" s="13">
        <v>300000</v>
      </c>
      <c r="G26" s="2"/>
    </row>
    <row r="27" spans="5:7" ht="15">
      <c r="E27" t="s">
        <v>203</v>
      </c>
      <c r="F27" s="2"/>
      <c r="G27" s="2">
        <f>-F26</f>
        <v>-300000</v>
      </c>
    </row>
    <row r="28" spans="6:7" ht="15">
      <c r="F28" s="2"/>
      <c r="G28" s="2"/>
    </row>
    <row r="29" spans="5:7" ht="15">
      <c r="E29" t="s">
        <v>204</v>
      </c>
      <c r="F29" s="2"/>
      <c r="G29" s="2"/>
    </row>
    <row r="30" spans="5:6" ht="15">
      <c r="E30" t="s">
        <v>205</v>
      </c>
      <c r="F30" s="3">
        <f>E10</f>
        <v>40000</v>
      </c>
    </row>
    <row r="31" spans="5:7" ht="15">
      <c r="E31" t="s">
        <v>206</v>
      </c>
      <c r="F31" s="16">
        <f>E11</f>
        <v>40000</v>
      </c>
      <c r="G31" s="16">
        <f>SUM(F30:F31)</f>
        <v>80000</v>
      </c>
    </row>
    <row r="32" spans="5:7" ht="15">
      <c r="E32" t="s">
        <v>207</v>
      </c>
      <c r="G32" s="3">
        <f>SUM(G31)</f>
        <v>80000</v>
      </c>
    </row>
    <row r="33" spans="5:7" ht="15">
      <c r="E33" t="s">
        <v>208</v>
      </c>
      <c r="G33" s="3">
        <f>G23+G27+G32</f>
        <v>-11000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Valle</dc:creator>
  <cp:keywords/>
  <dc:description/>
  <cp:lastModifiedBy>Margarita Valle</cp:lastModifiedBy>
  <dcterms:created xsi:type="dcterms:W3CDTF">2011-08-09T14:27:49Z</dcterms:created>
  <dcterms:modified xsi:type="dcterms:W3CDTF">2011-08-26T14:46:51Z</dcterms:modified>
  <cp:category/>
  <cp:version/>
  <cp:contentType/>
  <cp:contentStatus/>
</cp:coreProperties>
</file>