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816" windowHeight="6540" firstSheet="1" activeTab="1"/>
  </bookViews>
  <sheets>
    <sheet name="Índices de diversidad" sheetId="1" r:id="rId1"/>
    <sheet name="Indice de diversidad sin S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<sst xmlns="http://schemas.openxmlformats.org/spreadsheetml/2006/main" count="134" uniqueCount="92">
  <si>
    <t>1-D</t>
  </si>
  <si>
    <t>Sorghastrum nutans</t>
  </si>
  <si>
    <t>Panicum virgatum</t>
  </si>
  <si>
    <t>Andropogon gerardi</t>
  </si>
  <si>
    <t>Silphium laciniatum</t>
  </si>
  <si>
    <t>Desmanthus illinoensis</t>
  </si>
  <si>
    <t>Bouteloua curtipendula</t>
  </si>
  <si>
    <t>Andropogon scoparius</t>
  </si>
  <si>
    <t>Helianthus maximiliana</t>
  </si>
  <si>
    <t>Schrankia nuttallii</t>
  </si>
  <si>
    <t>Porcentaje de individuos</t>
  </si>
  <si>
    <r>
      <t>pi</t>
    </r>
    <r>
      <rPr>
        <vertAlign val="superscript"/>
        <sz val="14"/>
        <rFont val="Arial"/>
        <family val="2"/>
      </rPr>
      <t>2</t>
    </r>
  </si>
  <si>
    <r>
      <t>pi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* S</t>
    </r>
  </si>
  <si>
    <r>
      <t>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</t>
    </r>
  </si>
  <si>
    <r>
      <t>pi (log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pi) * S</t>
    </r>
  </si>
  <si>
    <t>Shannon =</t>
  </si>
  <si>
    <t>Simpson =</t>
  </si>
  <si>
    <r>
      <t>H/log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S</t>
    </r>
  </si>
  <si>
    <t>H = - Suma (pi (log e pi) * S)</t>
  </si>
  <si>
    <r>
      <t>D = Suma (pi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S)</t>
    </r>
  </si>
  <si>
    <t>SUMATORIA</t>
  </si>
  <si>
    <t>Escalas:</t>
  </si>
  <si>
    <t>Sin modificar</t>
  </si>
  <si>
    <t>De 0 a 1</t>
  </si>
  <si>
    <t>Especies registradas en una comunidad de pastos</t>
  </si>
  <si>
    <t xml:space="preserve">* </t>
  </si>
  <si>
    <t>20 especies más suman:</t>
  </si>
  <si>
    <r>
      <t xml:space="preserve">Número de especies </t>
    </r>
    <r>
      <rPr>
        <b/>
        <sz val="10"/>
        <rFont val="Arial"/>
        <family val="2"/>
      </rPr>
      <t>(S)</t>
    </r>
    <r>
      <rPr>
        <sz val="10"/>
        <rFont val="Arial"/>
        <family val="2"/>
      </rPr>
      <t xml:space="preserve"> con el mismo % de inds.</t>
    </r>
  </si>
  <si>
    <r>
      <t xml:space="preserve">pi     </t>
    </r>
    <r>
      <rPr>
        <sz val="12"/>
        <rFont val="Arial"/>
        <family val="2"/>
      </rPr>
      <t>(%*s)</t>
    </r>
  </si>
  <si>
    <t>Shannon = H</t>
  </si>
  <si>
    <t>Simpson = D</t>
  </si>
  <si>
    <t>Indices:</t>
  </si>
  <si>
    <t>Enfasis en especies raras</t>
  </si>
  <si>
    <t>Enfasis en ssp. comunes</t>
  </si>
  <si>
    <t>Tiene más sentido compararlos, pues están en la misma escala</t>
  </si>
  <si>
    <t>Esta es una excepción: resulta de dividir el % de individuos (0.16) entre 20 especies</t>
  </si>
  <si>
    <t>Número o cobertura de individuos*</t>
  </si>
  <si>
    <t>No. total de especies = S</t>
  </si>
  <si>
    <t>.:</t>
  </si>
  <si>
    <t>No dice mucho, por expresarse en escalas distintas</t>
  </si>
  <si>
    <t>Escala entre 0 y 1:</t>
  </si>
  <si>
    <t>Total especies</t>
  </si>
  <si>
    <t>Porcentaje de individuos (pi)</t>
  </si>
  <si>
    <r>
      <t xml:space="preserve"> pi (log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pi)</t>
    </r>
  </si>
  <si>
    <t>H = - Suma (pi (log e pi))</t>
  </si>
  <si>
    <r>
      <t>D = Suma (pi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</si>
  <si>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S =</t>
  </si>
  <si>
    <t>Sp. 10</t>
  </si>
  <si>
    <t>Sp. 11</t>
  </si>
  <si>
    <t>Sp. 12</t>
  </si>
  <si>
    <t>Sp. 13</t>
  </si>
  <si>
    <t>Sp. 14</t>
  </si>
  <si>
    <t>Sp. 15</t>
  </si>
  <si>
    <t>Sp. 16</t>
  </si>
  <si>
    <t>Sp. 17</t>
  </si>
  <si>
    <t>Sp. 18</t>
  </si>
  <si>
    <t>Sp. 19</t>
  </si>
  <si>
    <t>Sp. 20</t>
  </si>
  <si>
    <t>Sp. 21</t>
  </si>
  <si>
    <t>Sp. 22</t>
  </si>
  <si>
    <t>Sp. 23</t>
  </si>
  <si>
    <t>Sp. 24</t>
  </si>
  <si>
    <t>Sp. 25</t>
  </si>
  <si>
    <t>Sp. 26</t>
  </si>
  <si>
    <t>Sp. 27</t>
  </si>
  <si>
    <t>Sp. 28</t>
  </si>
  <si>
    <t>Sp. 29</t>
  </si>
  <si>
    <t>Shannon RARAS</t>
  </si>
  <si>
    <t>Simpson COMUNES</t>
  </si>
  <si>
    <t>Equipo</t>
  </si>
  <si>
    <t>Sitio</t>
  </si>
  <si>
    <t>Desnudo</t>
  </si>
  <si>
    <t>Marihuanita</t>
  </si>
  <si>
    <t>Pasto Marino</t>
  </si>
  <si>
    <t>Ipomea pes-caprae</t>
  </si>
  <si>
    <t>Palmerita</t>
  </si>
  <si>
    <t>Palita</t>
  </si>
  <si>
    <t>Falsa dormilona</t>
  </si>
  <si>
    <t>Flor azul</t>
  </si>
  <si>
    <t>Zacate trigo</t>
  </si>
  <si>
    <t>Enredadera flor blanca</t>
  </si>
  <si>
    <t>Guantes de cocina</t>
  </si>
  <si>
    <t>Sierrita</t>
  </si>
  <si>
    <t>Especie</t>
  </si>
  <si>
    <t>LN pi</t>
  </si>
  <si>
    <t>% (pi)</t>
  </si>
  <si>
    <t>pi(LN pi)</t>
  </si>
  <si>
    <t>pi*pi</t>
  </si>
  <si>
    <t xml:space="preserve">Shannon = </t>
  </si>
  <si>
    <t>Simpson=</t>
  </si>
  <si>
    <t>Comunes</t>
  </si>
  <si>
    <t>Raras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</si>
</sst>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</numFmts>
  <fonts count="52">
    <font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3" fontId="0" fillId="33" borderId="10" xfId="0" applyNumberFormat="1" applyFill="1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4" fontId="5" fillId="34" borderId="10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72" fontId="5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 wrapText="1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73" fontId="5" fillId="35" borderId="0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3" fontId="5" fillId="35" borderId="13" xfId="0" applyNumberFormat="1" applyFont="1" applyFill="1" applyBorder="1" applyAlignment="1">
      <alignment/>
    </xf>
    <xf numFmtId="174" fontId="5" fillId="35" borderId="13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2" fontId="5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" fontId="51" fillId="0" borderId="14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72" fontId="0" fillId="36" borderId="15" xfId="0" applyNumberFormat="1" applyFont="1" applyFill="1" applyBorder="1" applyAlignment="1">
      <alignment horizontal="center" vertical="center"/>
    </xf>
    <xf numFmtId="172" fontId="0" fillId="37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0" xfId="0" applyNumberForma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23</xdr:row>
      <xdr:rowOff>57150</xdr:rowOff>
    </xdr:from>
    <xdr:to>
      <xdr:col>4</xdr:col>
      <xdr:colOff>752475</xdr:colOff>
      <xdr:row>23</xdr:row>
      <xdr:rowOff>133350</xdr:rowOff>
    </xdr:to>
    <xdr:sp>
      <xdr:nvSpPr>
        <xdr:cNvPr id="1" name="AutoShape 2"/>
        <xdr:cNvSpPr>
          <a:spLocks/>
        </xdr:cNvSpPr>
      </xdr:nvSpPr>
      <xdr:spPr>
        <a:xfrm rot="10553942">
          <a:off x="3838575" y="4819650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47625</xdr:rowOff>
    </xdr:from>
    <xdr:to>
      <xdr:col>4</xdr:col>
      <xdr:colOff>723900</xdr:colOff>
      <xdr:row>24</xdr:row>
      <xdr:rowOff>114300</xdr:rowOff>
    </xdr:to>
    <xdr:sp>
      <xdr:nvSpPr>
        <xdr:cNvPr id="2" name="AutoShape 3"/>
        <xdr:cNvSpPr>
          <a:spLocks/>
        </xdr:cNvSpPr>
      </xdr:nvSpPr>
      <xdr:spPr>
        <a:xfrm rot="10553942">
          <a:off x="3819525" y="4981575"/>
          <a:ext cx="723900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57150</xdr:rowOff>
    </xdr:from>
    <xdr:to>
      <xdr:col>4</xdr:col>
      <xdr:colOff>447675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 rot="10364807">
          <a:off x="4010025" y="1704975"/>
          <a:ext cx="247650" cy="4000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44</xdr:row>
      <xdr:rowOff>47625</xdr:rowOff>
    </xdr:from>
    <xdr:to>
      <xdr:col>4</xdr:col>
      <xdr:colOff>857250</xdr:colOff>
      <xdr:row>44</xdr:row>
      <xdr:rowOff>123825</xdr:rowOff>
    </xdr:to>
    <xdr:sp>
      <xdr:nvSpPr>
        <xdr:cNvPr id="1" name="AutoShape 2"/>
        <xdr:cNvSpPr>
          <a:spLocks/>
        </xdr:cNvSpPr>
      </xdr:nvSpPr>
      <xdr:spPr>
        <a:xfrm rot="10553942">
          <a:off x="4391025" y="7905750"/>
          <a:ext cx="31432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45</xdr:row>
      <xdr:rowOff>28575</xdr:rowOff>
    </xdr:from>
    <xdr:to>
      <xdr:col>4</xdr:col>
      <xdr:colOff>857250</xdr:colOff>
      <xdr:row>45</xdr:row>
      <xdr:rowOff>104775</xdr:rowOff>
    </xdr:to>
    <xdr:sp>
      <xdr:nvSpPr>
        <xdr:cNvPr id="2" name="AutoShape 2"/>
        <xdr:cNvSpPr>
          <a:spLocks/>
        </xdr:cNvSpPr>
      </xdr:nvSpPr>
      <xdr:spPr>
        <a:xfrm rot="10553942">
          <a:off x="4400550" y="8058150"/>
          <a:ext cx="295275" cy="76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32</xdr:row>
      <xdr:rowOff>114300</xdr:rowOff>
    </xdr:from>
    <xdr:to>
      <xdr:col>4</xdr:col>
      <xdr:colOff>762000</xdr:colOff>
      <xdr:row>34</xdr:row>
      <xdr:rowOff>104775</xdr:rowOff>
    </xdr:to>
    <xdr:sp>
      <xdr:nvSpPr>
        <xdr:cNvPr id="3" name="AutoShape 2"/>
        <xdr:cNvSpPr>
          <a:spLocks/>
        </xdr:cNvSpPr>
      </xdr:nvSpPr>
      <xdr:spPr>
        <a:xfrm rot="5400000">
          <a:off x="4533900" y="5819775"/>
          <a:ext cx="76200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123825</xdr:rowOff>
    </xdr:from>
    <xdr:to>
      <xdr:col>6</xdr:col>
      <xdr:colOff>161925</xdr:colOff>
      <xdr:row>34</xdr:row>
      <xdr:rowOff>114300</xdr:rowOff>
    </xdr:to>
    <xdr:sp>
      <xdr:nvSpPr>
        <xdr:cNvPr id="4" name="AutoShape 2"/>
        <xdr:cNvSpPr>
          <a:spLocks/>
        </xdr:cNvSpPr>
      </xdr:nvSpPr>
      <xdr:spPr>
        <a:xfrm rot="2724078">
          <a:off x="5734050" y="5829300"/>
          <a:ext cx="76200" cy="314325"/>
        </a:xfrm>
        <a:prstGeom prst="rightArrow">
          <a:avLst>
            <a:gd name="adj" fmla="val -833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0">
      <selection activeCell="A1" sqref="A1:IV16384"/>
    </sheetView>
  </sheetViews>
  <sheetFormatPr defaultColWidth="11.421875" defaultRowHeight="12.75"/>
  <cols>
    <col min="1" max="1" width="21.140625" style="0" customWidth="1"/>
    <col min="2" max="2" width="9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1.421875" style="1" customWidth="1"/>
    <col min="7" max="7" width="21.421875" style="0" customWidth="1"/>
    <col min="9" max="9" width="16.7109375" style="0" customWidth="1"/>
    <col min="11" max="11" width="13.7109375" style="0" customWidth="1"/>
  </cols>
  <sheetData>
    <row r="2" spans="1:9" ht="66">
      <c r="A2" s="25" t="s">
        <v>24</v>
      </c>
      <c r="B2" s="7" t="s">
        <v>36</v>
      </c>
      <c r="C2" s="7" t="s">
        <v>10</v>
      </c>
      <c r="D2" s="16" t="s">
        <v>27</v>
      </c>
      <c r="E2" s="26" t="s">
        <v>28</v>
      </c>
      <c r="F2" s="9" t="s">
        <v>13</v>
      </c>
      <c r="G2" s="8" t="s">
        <v>14</v>
      </c>
      <c r="H2" s="8" t="s">
        <v>11</v>
      </c>
      <c r="I2" s="8" t="s">
        <v>12</v>
      </c>
    </row>
    <row r="3" spans="1:9" s="1" customFormat="1" ht="12.75">
      <c r="A3" s="6" t="s">
        <v>1</v>
      </c>
      <c r="B3" s="3">
        <v>24</v>
      </c>
      <c r="C3" s="10">
        <f>B3/($B13)</f>
        <v>0.24</v>
      </c>
      <c r="D3" s="3">
        <v>1</v>
      </c>
      <c r="E3" s="2">
        <v>0.24</v>
      </c>
      <c r="F3" s="10">
        <f>LN(E3)</f>
        <v>-1.4271163556401458</v>
      </c>
      <c r="G3" s="10">
        <f>(E3*F3)*D3</f>
        <v>-0.342507925353635</v>
      </c>
      <c r="H3" s="10">
        <f>(E3)*E3</f>
        <v>0.0576</v>
      </c>
      <c r="I3" s="10">
        <f>H3*D3</f>
        <v>0.0576</v>
      </c>
    </row>
    <row r="4" spans="1:9" s="1" customFormat="1" ht="12.75">
      <c r="A4" s="6" t="s">
        <v>2</v>
      </c>
      <c r="B4" s="3">
        <v>12</v>
      </c>
      <c r="C4" s="10">
        <f>B4/($B13)</f>
        <v>0.12</v>
      </c>
      <c r="D4" s="3">
        <v>1</v>
      </c>
      <c r="E4" s="2">
        <v>0.12</v>
      </c>
      <c r="F4" s="10">
        <f>LN(E4)</f>
        <v>-2.120263536200091</v>
      </c>
      <c r="G4" s="10">
        <f>(E4*F4)*D4</f>
        <v>-0.2544316243440109</v>
      </c>
      <c r="H4" s="10">
        <f>(E4)*E4</f>
        <v>0.0144</v>
      </c>
      <c r="I4" s="10">
        <f>H4*D4</f>
        <v>0.0144</v>
      </c>
    </row>
    <row r="5" spans="1:9" s="1" customFormat="1" ht="12.75">
      <c r="A5" s="6" t="s">
        <v>3</v>
      </c>
      <c r="B5" s="3">
        <v>9</v>
      </c>
      <c r="C5" s="10">
        <f>B5/($B13)</f>
        <v>0.09</v>
      </c>
      <c r="D5" s="3">
        <v>2</v>
      </c>
      <c r="E5" s="2">
        <v>0.09</v>
      </c>
      <c r="F5" s="10">
        <f>LN(E5)</f>
        <v>-2.4079456086518722</v>
      </c>
      <c r="G5" s="10">
        <f>(E5*F5)*D5</f>
        <v>-0.43343020955733697</v>
      </c>
      <c r="H5" s="10">
        <f>(E5)*E5</f>
        <v>0.0081</v>
      </c>
      <c r="I5" s="10">
        <f>H5*D5</f>
        <v>0.0162</v>
      </c>
    </row>
    <row r="6" spans="1:9" s="1" customFormat="1" ht="12.75">
      <c r="A6" s="6" t="s">
        <v>4</v>
      </c>
      <c r="B6" s="3">
        <v>9</v>
      </c>
      <c r="C6" s="10">
        <f>B6/($B13)</f>
        <v>0.09</v>
      </c>
      <c r="D6" s="3">
        <v>5</v>
      </c>
      <c r="E6" s="2">
        <v>0.06</v>
      </c>
      <c r="F6" s="10">
        <f>LN(E6)</f>
        <v>-2.8134107167600364</v>
      </c>
      <c r="G6" s="10">
        <f>(E6*F6)*D6</f>
        <v>-0.8440232150280109</v>
      </c>
      <c r="H6" s="10">
        <f>(E6)*E6</f>
        <v>0.0036</v>
      </c>
      <c r="I6" s="10">
        <f>H6*D6</f>
        <v>0.018</v>
      </c>
    </row>
    <row r="7" spans="1:9" s="1" customFormat="1" ht="12.75">
      <c r="A7" s="6" t="s">
        <v>5</v>
      </c>
      <c r="B7" s="3">
        <v>6</v>
      </c>
      <c r="C7" s="10">
        <f>B7/($B13)</f>
        <v>0.06</v>
      </c>
      <c r="D7" s="3">
        <v>20</v>
      </c>
      <c r="E7" s="2">
        <v>0.008</v>
      </c>
      <c r="F7" s="10">
        <f>LN(E7)</f>
        <v>-4.8283137373023015</v>
      </c>
      <c r="G7" s="10">
        <f>(E7*F7)*D7</f>
        <v>-0.7725301979683683</v>
      </c>
      <c r="H7" s="10">
        <f>(E7)*E7</f>
        <v>6.4E-05</v>
      </c>
      <c r="I7" s="10">
        <f>H7*D7</f>
        <v>0.0012799999999999999</v>
      </c>
    </row>
    <row r="8" spans="1:4" s="1" customFormat="1" ht="12.75">
      <c r="A8" s="6" t="s">
        <v>6</v>
      </c>
      <c r="B8" s="3">
        <v>6</v>
      </c>
      <c r="C8" s="10">
        <f>B8/($B13)</f>
        <v>0.06</v>
      </c>
      <c r="D8" s="3"/>
    </row>
    <row r="9" spans="1:10" s="1" customFormat="1" ht="12.75">
      <c r="A9" s="6" t="s">
        <v>7</v>
      </c>
      <c r="B9" s="3">
        <v>6</v>
      </c>
      <c r="C9" s="10">
        <f>B9/($B13)</f>
        <v>0.06</v>
      </c>
      <c r="J9" s="27"/>
    </row>
    <row r="10" spans="1:4" s="1" customFormat="1" ht="12.75">
      <c r="A10" s="6" t="s">
        <v>8</v>
      </c>
      <c r="B10" s="3">
        <v>6</v>
      </c>
      <c r="C10" s="10">
        <f>B10/($B13)</f>
        <v>0.06</v>
      </c>
      <c r="D10" s="1" t="s">
        <v>35</v>
      </c>
    </row>
    <row r="11" spans="1:3" s="1" customFormat="1" ht="12.75">
      <c r="A11" s="6" t="s">
        <v>9</v>
      </c>
      <c r="B11" s="3">
        <v>6</v>
      </c>
      <c r="C11" s="10">
        <f>B11/($B13)</f>
        <v>0.06</v>
      </c>
    </row>
    <row r="12" spans="1:3" s="1" customFormat="1" ht="12.75">
      <c r="A12" s="1" t="s">
        <v>26</v>
      </c>
      <c r="B12" s="3">
        <v>16</v>
      </c>
      <c r="C12" s="10">
        <f>B12/($B13)</f>
        <v>0.16</v>
      </c>
    </row>
    <row r="13" spans="2:3" s="1" customFormat="1" ht="12.75">
      <c r="B13" s="1">
        <f>SUM(B3:B12)</f>
        <v>100</v>
      </c>
      <c r="C13" s="10">
        <f>SUM(C3:C12)</f>
        <v>1</v>
      </c>
    </row>
    <row r="14" s="1" customFormat="1" ht="26.25">
      <c r="D14" s="28" t="s">
        <v>37</v>
      </c>
    </row>
    <row r="15" spans="1:9" s="1" customFormat="1" ht="12.75">
      <c r="A15" s="4" t="s">
        <v>20</v>
      </c>
      <c r="D15" s="21">
        <f aca="true" t="shared" si="0" ref="D15:I15">SUM(D3:D8)</f>
        <v>29</v>
      </c>
      <c r="E15" s="20">
        <f t="shared" si="0"/>
        <v>0.518</v>
      </c>
      <c r="F15" s="20">
        <f t="shared" si="0"/>
        <v>-13.597049954554446</v>
      </c>
      <c r="G15" s="22">
        <f t="shared" si="0"/>
        <v>-2.646923172251362</v>
      </c>
      <c r="H15" s="23">
        <f t="shared" si="0"/>
        <v>0.08376399999999999</v>
      </c>
      <c r="I15" s="24">
        <f t="shared" si="0"/>
        <v>0.10748</v>
      </c>
    </row>
    <row r="16" spans="4:7" s="1" customFormat="1" ht="12.75">
      <c r="D16" s="18"/>
      <c r="E16" s="17"/>
      <c r="F16" s="19"/>
      <c r="G16" s="11">
        <f>-G15</f>
        <v>2.646923172251362</v>
      </c>
    </row>
    <row r="17" spans="7:9" s="1" customFormat="1" ht="15">
      <c r="G17" s="13" t="s">
        <v>18</v>
      </c>
      <c r="H17" s="13"/>
      <c r="I17" s="13" t="s">
        <v>19</v>
      </c>
    </row>
    <row r="18" spans="4:9" ht="12.75">
      <c r="D18" s="1"/>
      <c r="E18" s="1"/>
      <c r="G18" s="1"/>
      <c r="H18" s="1"/>
      <c r="I18" s="1"/>
    </row>
    <row r="19" spans="4:9" ht="15">
      <c r="D19" s="1" t="s">
        <v>40</v>
      </c>
      <c r="E19" s="1"/>
      <c r="F19" s="12" t="s">
        <v>15</v>
      </c>
      <c r="G19" s="13" t="s">
        <v>17</v>
      </c>
      <c r="H19" s="12" t="s">
        <v>16</v>
      </c>
      <c r="I19" s="13" t="s">
        <v>0</v>
      </c>
    </row>
    <row r="20" spans="4:9" ht="12.75">
      <c r="D20" s="1"/>
      <c r="E20" s="1"/>
      <c r="G20" s="14">
        <f>G16/LN(D15)</f>
        <v>0.7860679031167851</v>
      </c>
      <c r="H20" s="5"/>
      <c r="I20" s="14">
        <f>1-I15</f>
        <v>0.89252</v>
      </c>
    </row>
    <row r="21" spans="1:9" ht="22.5">
      <c r="A21" s="36" t="s">
        <v>38</v>
      </c>
      <c r="D21" s="1"/>
      <c r="E21" s="1"/>
      <c r="G21" s="15" t="s">
        <v>32</v>
      </c>
      <c r="I21" s="15" t="s">
        <v>33</v>
      </c>
    </row>
    <row r="22" spans="2:6" ht="12.75">
      <c r="B22" s="29"/>
      <c r="C22" s="29" t="s">
        <v>31</v>
      </c>
      <c r="D22" s="29"/>
      <c r="E22" s="1"/>
      <c r="F22"/>
    </row>
    <row r="23" spans="2:6" ht="13.5" thickBot="1">
      <c r="B23" s="30" t="s">
        <v>21</v>
      </c>
      <c r="C23" s="30" t="s">
        <v>29</v>
      </c>
      <c r="D23" s="30" t="s">
        <v>30</v>
      </c>
      <c r="E23" s="1"/>
      <c r="F23"/>
    </row>
    <row r="24" spans="2:6" ht="13.5" thickTop="1">
      <c r="B24" s="31" t="s">
        <v>22</v>
      </c>
      <c r="C24" s="32">
        <f>G16</f>
        <v>2.646923172251362</v>
      </c>
      <c r="D24" s="32">
        <f>I15</f>
        <v>0.10748</v>
      </c>
      <c r="E24" s="1"/>
      <c r="F24" t="s">
        <v>39</v>
      </c>
    </row>
    <row r="25" spans="2:6" ht="12.75">
      <c r="B25" s="33" t="s">
        <v>23</v>
      </c>
      <c r="C25" s="34">
        <f>G20</f>
        <v>0.7860679031167851</v>
      </c>
      <c r="D25" s="35">
        <f>I20</f>
        <v>0.89252</v>
      </c>
      <c r="E25" s="2"/>
      <c r="F25" t="s">
        <v>34</v>
      </c>
    </row>
    <row r="29" spans="2:8" ht="12.75">
      <c r="B29" t="s">
        <v>25</v>
      </c>
      <c r="H29">
        <f>0.16*20</f>
        <v>3.2</v>
      </c>
    </row>
    <row r="30" ht="12.75">
      <c r="H30">
        <f>0.16/20</f>
        <v>0.008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1.140625" style="0" customWidth="1"/>
    <col min="2" max="2" width="13.7109375" style="0" customWidth="1"/>
    <col min="3" max="3" width="11.28125" style="0" customWidth="1"/>
    <col min="4" max="4" width="11.421875" style="1" customWidth="1"/>
    <col min="5" max="5" width="15.7109375" style="0" customWidth="1"/>
    <col min="7" max="7" width="16.7109375" style="0" customWidth="1"/>
    <col min="9" max="9" width="13.7109375" style="0" customWidth="1"/>
  </cols>
  <sheetData>
    <row r="1" spans="5:6" ht="12.75">
      <c r="E1" t="s">
        <v>67</v>
      </c>
      <c r="F1" t="s">
        <v>68</v>
      </c>
    </row>
    <row r="2" spans="1:7" ht="54">
      <c r="A2" s="46" t="s">
        <v>24</v>
      </c>
      <c r="B2" s="46" t="s">
        <v>36</v>
      </c>
      <c r="C2" s="47" t="s">
        <v>42</v>
      </c>
      <c r="D2" s="9" t="s">
        <v>13</v>
      </c>
      <c r="E2" s="9" t="s">
        <v>43</v>
      </c>
      <c r="F2" s="8" t="s">
        <v>11</v>
      </c>
      <c r="G2" s="37"/>
    </row>
    <row r="3" spans="1:7" s="1" customFormat="1" ht="12.75">
      <c r="A3" s="6" t="s">
        <v>1</v>
      </c>
      <c r="B3" s="1">
        <v>24</v>
      </c>
      <c r="C3" s="2">
        <f>B3/(100)</f>
        <v>0.24</v>
      </c>
      <c r="D3" s="10">
        <f>LN(C3)</f>
        <v>-1.4271163556401458</v>
      </c>
      <c r="E3" s="41">
        <f>C3*D3</f>
        <v>-0.342507925353635</v>
      </c>
      <c r="F3" s="45">
        <f>(C3)*C3</f>
        <v>0.0576</v>
      </c>
      <c r="G3" s="38"/>
    </row>
    <row r="4" spans="1:7" s="1" customFormat="1" ht="12.75">
      <c r="A4" s="6" t="s">
        <v>2</v>
      </c>
      <c r="B4" s="1">
        <v>12</v>
      </c>
      <c r="C4" s="2">
        <f aca="true" t="shared" si="0" ref="C4:C11">B4/(100)</f>
        <v>0.12</v>
      </c>
      <c r="D4" s="10">
        <f aca="true" t="shared" si="1" ref="D4:D31">LN(C4)</f>
        <v>-2.120263536200091</v>
      </c>
      <c r="E4" s="41">
        <f aca="true" t="shared" si="2" ref="E4:E31">C4*D4</f>
        <v>-0.2544316243440109</v>
      </c>
      <c r="F4" s="45">
        <f aca="true" t="shared" si="3" ref="F4:F31">(C4)*C4</f>
        <v>0.0144</v>
      </c>
      <c r="G4" s="38"/>
    </row>
    <row r="5" spans="1:7" s="1" customFormat="1" ht="12.75">
      <c r="A5" s="6" t="s">
        <v>3</v>
      </c>
      <c r="B5" s="1">
        <v>9</v>
      </c>
      <c r="C5" s="2">
        <f t="shared" si="0"/>
        <v>0.09</v>
      </c>
      <c r="D5" s="10">
        <f t="shared" si="1"/>
        <v>-2.4079456086518722</v>
      </c>
      <c r="E5" s="41">
        <f t="shared" si="2"/>
        <v>-0.21671510477866848</v>
      </c>
      <c r="F5" s="45">
        <f t="shared" si="3"/>
        <v>0.0081</v>
      </c>
      <c r="G5" s="38"/>
    </row>
    <row r="6" spans="1:7" s="1" customFormat="1" ht="12.75">
      <c r="A6" s="6" t="s">
        <v>4</v>
      </c>
      <c r="B6" s="1">
        <v>9</v>
      </c>
      <c r="C6" s="2">
        <f t="shared" si="0"/>
        <v>0.09</v>
      </c>
      <c r="D6" s="10">
        <f t="shared" si="1"/>
        <v>-2.4079456086518722</v>
      </c>
      <c r="E6" s="41">
        <f t="shared" si="2"/>
        <v>-0.21671510477866848</v>
      </c>
      <c r="F6" s="45">
        <f t="shared" si="3"/>
        <v>0.0081</v>
      </c>
      <c r="G6" s="38"/>
    </row>
    <row r="7" spans="1:7" s="1" customFormat="1" ht="12.75">
      <c r="A7" s="6" t="s">
        <v>5</v>
      </c>
      <c r="B7" s="1">
        <v>6</v>
      </c>
      <c r="C7" s="2">
        <f t="shared" si="0"/>
        <v>0.06</v>
      </c>
      <c r="D7" s="10">
        <f t="shared" si="1"/>
        <v>-2.8134107167600364</v>
      </c>
      <c r="E7" s="41">
        <f t="shared" si="2"/>
        <v>-0.1688046430056022</v>
      </c>
      <c r="F7" s="45">
        <f t="shared" si="3"/>
        <v>0.0036</v>
      </c>
      <c r="G7" s="38"/>
    </row>
    <row r="8" spans="1:7" s="1" customFormat="1" ht="12.75">
      <c r="A8" s="6" t="s">
        <v>6</v>
      </c>
      <c r="B8" s="1">
        <v>6</v>
      </c>
      <c r="C8" s="2">
        <f t="shared" si="0"/>
        <v>0.06</v>
      </c>
      <c r="D8" s="10">
        <f t="shared" si="1"/>
        <v>-2.8134107167600364</v>
      </c>
      <c r="E8" s="41">
        <f t="shared" si="2"/>
        <v>-0.1688046430056022</v>
      </c>
      <c r="F8" s="45">
        <f t="shared" si="3"/>
        <v>0.0036</v>
      </c>
      <c r="G8" s="38"/>
    </row>
    <row r="9" spans="1:8" s="1" customFormat="1" ht="12.75">
      <c r="A9" s="6" t="s">
        <v>7</v>
      </c>
      <c r="B9" s="1">
        <v>6</v>
      </c>
      <c r="C9" s="2">
        <f t="shared" si="0"/>
        <v>0.06</v>
      </c>
      <c r="D9" s="10">
        <f t="shared" si="1"/>
        <v>-2.8134107167600364</v>
      </c>
      <c r="E9" s="41">
        <f t="shared" si="2"/>
        <v>-0.1688046430056022</v>
      </c>
      <c r="F9" s="45">
        <f t="shared" si="3"/>
        <v>0.0036</v>
      </c>
      <c r="G9" s="38"/>
      <c r="H9" s="27"/>
    </row>
    <row r="10" spans="1:7" s="1" customFormat="1" ht="12.75">
      <c r="A10" s="6" t="s">
        <v>8</v>
      </c>
      <c r="B10" s="1">
        <v>6</v>
      </c>
      <c r="C10" s="2">
        <f t="shared" si="0"/>
        <v>0.06</v>
      </c>
      <c r="D10" s="10">
        <f t="shared" si="1"/>
        <v>-2.8134107167600364</v>
      </c>
      <c r="E10" s="41">
        <f t="shared" si="2"/>
        <v>-0.1688046430056022</v>
      </c>
      <c r="F10" s="45">
        <f t="shared" si="3"/>
        <v>0.0036</v>
      </c>
      <c r="G10" s="38"/>
    </row>
    <row r="11" spans="1:7" s="1" customFormat="1" ht="12.75">
      <c r="A11" s="6" t="s">
        <v>9</v>
      </c>
      <c r="B11" s="1">
        <v>6</v>
      </c>
      <c r="C11" s="2">
        <f t="shared" si="0"/>
        <v>0.06</v>
      </c>
      <c r="D11" s="10">
        <f t="shared" si="1"/>
        <v>-2.8134107167600364</v>
      </c>
      <c r="E11" s="41">
        <f t="shared" si="2"/>
        <v>-0.1688046430056022</v>
      </c>
      <c r="F11" s="45">
        <f t="shared" si="3"/>
        <v>0.0036</v>
      </c>
      <c r="G11" s="38"/>
    </row>
    <row r="12" spans="1:7" s="1" customFormat="1" ht="12.75">
      <c r="A12" s="40" t="s">
        <v>47</v>
      </c>
      <c r="B12" s="1">
        <v>1</v>
      </c>
      <c r="C12" s="2">
        <f aca="true" t="shared" si="4" ref="C12:C31">B12/(100)</f>
        <v>0.01</v>
      </c>
      <c r="D12" s="10">
        <f t="shared" si="1"/>
        <v>-4.605170185988091</v>
      </c>
      <c r="E12" s="41">
        <f t="shared" si="2"/>
        <v>-0.04605170185988091</v>
      </c>
      <c r="F12" s="45">
        <f t="shared" si="3"/>
        <v>0.0001</v>
      </c>
      <c r="G12" s="38"/>
    </row>
    <row r="13" spans="1:6" s="1" customFormat="1" ht="12.75">
      <c r="A13" s="40" t="s">
        <v>48</v>
      </c>
      <c r="B13" s="1">
        <v>1</v>
      </c>
      <c r="C13" s="2">
        <f t="shared" si="4"/>
        <v>0.01</v>
      </c>
      <c r="D13" s="10">
        <f t="shared" si="1"/>
        <v>-4.605170185988091</v>
      </c>
      <c r="E13" s="41">
        <f t="shared" si="2"/>
        <v>-0.04605170185988091</v>
      </c>
      <c r="F13" s="45">
        <f t="shared" si="3"/>
        <v>0.0001</v>
      </c>
    </row>
    <row r="14" spans="1:6" s="1" customFormat="1" ht="12.75">
      <c r="A14" s="40" t="s">
        <v>49</v>
      </c>
      <c r="B14" s="1">
        <v>1</v>
      </c>
      <c r="C14" s="2">
        <f t="shared" si="4"/>
        <v>0.01</v>
      </c>
      <c r="D14" s="10">
        <f t="shared" si="1"/>
        <v>-4.605170185988091</v>
      </c>
      <c r="E14" s="41">
        <f t="shared" si="2"/>
        <v>-0.04605170185988091</v>
      </c>
      <c r="F14" s="45">
        <f t="shared" si="3"/>
        <v>0.0001</v>
      </c>
    </row>
    <row r="15" spans="1:6" s="1" customFormat="1" ht="12.75">
      <c r="A15" s="40" t="s">
        <v>50</v>
      </c>
      <c r="B15" s="1">
        <v>1</v>
      </c>
      <c r="C15" s="2">
        <f t="shared" si="4"/>
        <v>0.01</v>
      </c>
      <c r="D15" s="10">
        <f t="shared" si="1"/>
        <v>-4.605170185988091</v>
      </c>
      <c r="E15" s="41">
        <f t="shared" si="2"/>
        <v>-0.04605170185988091</v>
      </c>
      <c r="F15" s="45">
        <f t="shared" si="3"/>
        <v>0.0001</v>
      </c>
    </row>
    <row r="16" spans="1:6" s="1" customFormat="1" ht="12.75">
      <c r="A16" s="40" t="s">
        <v>51</v>
      </c>
      <c r="B16" s="1">
        <v>1</v>
      </c>
      <c r="C16" s="2">
        <f t="shared" si="4"/>
        <v>0.01</v>
      </c>
      <c r="D16" s="10">
        <f t="shared" si="1"/>
        <v>-4.605170185988091</v>
      </c>
      <c r="E16" s="41">
        <f t="shared" si="2"/>
        <v>-0.04605170185988091</v>
      </c>
      <c r="F16" s="45">
        <f t="shared" si="3"/>
        <v>0.0001</v>
      </c>
    </row>
    <row r="17" spans="1:6" s="1" customFormat="1" ht="12.75">
      <c r="A17" s="40" t="s">
        <v>52</v>
      </c>
      <c r="B17" s="1">
        <v>1</v>
      </c>
      <c r="C17" s="2">
        <f t="shared" si="4"/>
        <v>0.01</v>
      </c>
      <c r="D17" s="10">
        <f t="shared" si="1"/>
        <v>-4.605170185988091</v>
      </c>
      <c r="E17" s="41">
        <f t="shared" si="2"/>
        <v>-0.04605170185988091</v>
      </c>
      <c r="F17" s="45">
        <f t="shared" si="3"/>
        <v>0.0001</v>
      </c>
    </row>
    <row r="18" spans="1:6" s="1" customFormat="1" ht="12.75">
      <c r="A18" s="40" t="s">
        <v>53</v>
      </c>
      <c r="B18" s="1">
        <v>1</v>
      </c>
      <c r="C18" s="2">
        <f t="shared" si="4"/>
        <v>0.01</v>
      </c>
      <c r="D18" s="10">
        <f t="shared" si="1"/>
        <v>-4.605170185988091</v>
      </c>
      <c r="E18" s="41">
        <f t="shared" si="2"/>
        <v>-0.04605170185988091</v>
      </c>
      <c r="F18" s="45">
        <f t="shared" si="3"/>
        <v>0.0001</v>
      </c>
    </row>
    <row r="19" spans="1:6" s="1" customFormat="1" ht="12.75">
      <c r="A19" s="40" t="s">
        <v>54</v>
      </c>
      <c r="B19" s="1">
        <v>1</v>
      </c>
      <c r="C19" s="2">
        <f t="shared" si="4"/>
        <v>0.01</v>
      </c>
      <c r="D19" s="10">
        <f t="shared" si="1"/>
        <v>-4.605170185988091</v>
      </c>
      <c r="E19" s="41">
        <f t="shared" si="2"/>
        <v>-0.04605170185988091</v>
      </c>
      <c r="F19" s="45">
        <f t="shared" si="3"/>
        <v>0.0001</v>
      </c>
    </row>
    <row r="20" spans="1:6" s="1" customFormat="1" ht="12.75">
      <c r="A20" s="40" t="s">
        <v>55</v>
      </c>
      <c r="B20" s="1">
        <v>1</v>
      </c>
      <c r="C20" s="2">
        <f t="shared" si="4"/>
        <v>0.01</v>
      </c>
      <c r="D20" s="10">
        <f t="shared" si="1"/>
        <v>-4.605170185988091</v>
      </c>
      <c r="E20" s="41">
        <f t="shared" si="2"/>
        <v>-0.04605170185988091</v>
      </c>
      <c r="F20" s="45">
        <f t="shared" si="3"/>
        <v>0.0001</v>
      </c>
    </row>
    <row r="21" spans="1:6" s="1" customFormat="1" ht="12.75">
      <c r="A21" s="40" t="s">
        <v>56</v>
      </c>
      <c r="B21" s="1">
        <v>1</v>
      </c>
      <c r="C21" s="2">
        <f t="shared" si="4"/>
        <v>0.01</v>
      </c>
      <c r="D21" s="10">
        <f t="shared" si="1"/>
        <v>-4.605170185988091</v>
      </c>
      <c r="E21" s="41">
        <f t="shared" si="2"/>
        <v>-0.04605170185988091</v>
      </c>
      <c r="F21" s="45">
        <f t="shared" si="3"/>
        <v>0.0001</v>
      </c>
    </row>
    <row r="22" spans="1:6" s="1" customFormat="1" ht="12.75">
      <c r="A22" s="40" t="s">
        <v>57</v>
      </c>
      <c r="B22" s="1">
        <v>0.6</v>
      </c>
      <c r="C22" s="2">
        <f t="shared" si="4"/>
        <v>0.006</v>
      </c>
      <c r="D22" s="10">
        <f t="shared" si="1"/>
        <v>-5.115995809754082</v>
      </c>
      <c r="E22" s="41">
        <f t="shared" si="2"/>
        <v>-0.030695974858524495</v>
      </c>
      <c r="F22" s="45">
        <f t="shared" si="3"/>
        <v>3.6E-05</v>
      </c>
    </row>
    <row r="23" spans="1:6" s="1" customFormat="1" ht="12.75">
      <c r="A23" s="40" t="s">
        <v>58</v>
      </c>
      <c r="B23" s="1">
        <v>0.6</v>
      </c>
      <c r="C23" s="2">
        <f t="shared" si="4"/>
        <v>0.006</v>
      </c>
      <c r="D23" s="10">
        <f t="shared" si="1"/>
        <v>-5.115995809754082</v>
      </c>
      <c r="E23" s="41">
        <f t="shared" si="2"/>
        <v>-0.030695974858524495</v>
      </c>
      <c r="F23" s="45">
        <f t="shared" si="3"/>
        <v>3.6E-05</v>
      </c>
    </row>
    <row r="24" spans="1:6" s="1" customFormat="1" ht="12.75">
      <c r="A24" s="40" t="s">
        <v>59</v>
      </c>
      <c r="B24" s="1">
        <v>0.6</v>
      </c>
      <c r="C24" s="2">
        <f t="shared" si="4"/>
        <v>0.006</v>
      </c>
      <c r="D24" s="10">
        <f t="shared" si="1"/>
        <v>-5.115995809754082</v>
      </c>
      <c r="E24" s="41">
        <f t="shared" si="2"/>
        <v>-0.030695974858524495</v>
      </c>
      <c r="F24" s="45">
        <f t="shared" si="3"/>
        <v>3.6E-05</v>
      </c>
    </row>
    <row r="25" spans="1:6" s="1" customFormat="1" ht="12.75">
      <c r="A25" s="40" t="s">
        <v>60</v>
      </c>
      <c r="B25" s="1">
        <v>0.6</v>
      </c>
      <c r="C25" s="2">
        <f t="shared" si="4"/>
        <v>0.006</v>
      </c>
      <c r="D25" s="10">
        <f t="shared" si="1"/>
        <v>-5.115995809754082</v>
      </c>
      <c r="E25" s="41">
        <f t="shared" si="2"/>
        <v>-0.030695974858524495</v>
      </c>
      <c r="F25" s="45">
        <f t="shared" si="3"/>
        <v>3.6E-05</v>
      </c>
    </row>
    <row r="26" spans="1:6" s="1" customFormat="1" ht="12.75">
      <c r="A26" s="40" t="s">
        <v>61</v>
      </c>
      <c r="B26" s="1">
        <v>0.6</v>
      </c>
      <c r="C26" s="2">
        <f t="shared" si="4"/>
        <v>0.006</v>
      </c>
      <c r="D26" s="10">
        <f t="shared" si="1"/>
        <v>-5.115995809754082</v>
      </c>
      <c r="E26" s="41">
        <f t="shared" si="2"/>
        <v>-0.030695974858524495</v>
      </c>
      <c r="F26" s="45">
        <f t="shared" si="3"/>
        <v>3.6E-05</v>
      </c>
    </row>
    <row r="27" spans="1:6" s="1" customFormat="1" ht="12.75">
      <c r="A27" s="40" t="s">
        <v>62</v>
      </c>
      <c r="B27" s="1">
        <v>0.6</v>
      </c>
      <c r="C27" s="2">
        <f t="shared" si="4"/>
        <v>0.006</v>
      </c>
      <c r="D27" s="10">
        <f t="shared" si="1"/>
        <v>-5.115995809754082</v>
      </c>
      <c r="E27" s="41">
        <f t="shared" si="2"/>
        <v>-0.030695974858524495</v>
      </c>
      <c r="F27" s="45">
        <f t="shared" si="3"/>
        <v>3.6E-05</v>
      </c>
    </row>
    <row r="28" spans="1:6" s="1" customFormat="1" ht="12.75">
      <c r="A28" s="40" t="s">
        <v>63</v>
      </c>
      <c r="B28" s="1">
        <v>0.6</v>
      </c>
      <c r="C28" s="2">
        <f t="shared" si="4"/>
        <v>0.006</v>
      </c>
      <c r="D28" s="10">
        <f t="shared" si="1"/>
        <v>-5.115995809754082</v>
      </c>
      <c r="E28" s="41">
        <f t="shared" si="2"/>
        <v>-0.030695974858524495</v>
      </c>
      <c r="F28" s="45">
        <f t="shared" si="3"/>
        <v>3.6E-05</v>
      </c>
    </row>
    <row r="29" spans="1:6" s="1" customFormat="1" ht="12.75">
      <c r="A29" s="40" t="s">
        <v>64</v>
      </c>
      <c r="B29" s="1">
        <v>0.6</v>
      </c>
      <c r="C29" s="2">
        <f t="shared" si="4"/>
        <v>0.006</v>
      </c>
      <c r="D29" s="10">
        <f t="shared" si="1"/>
        <v>-5.115995809754082</v>
      </c>
      <c r="E29" s="41">
        <f t="shared" si="2"/>
        <v>-0.030695974858524495</v>
      </c>
      <c r="F29" s="45">
        <f t="shared" si="3"/>
        <v>3.6E-05</v>
      </c>
    </row>
    <row r="30" spans="1:6" s="1" customFormat="1" ht="12.75">
      <c r="A30" s="40" t="s">
        <v>65</v>
      </c>
      <c r="B30" s="1">
        <v>0.6</v>
      </c>
      <c r="C30" s="2">
        <f t="shared" si="4"/>
        <v>0.006</v>
      </c>
      <c r="D30" s="10">
        <f t="shared" si="1"/>
        <v>-5.115995809754082</v>
      </c>
      <c r="E30" s="41">
        <f t="shared" si="2"/>
        <v>-0.030695974858524495</v>
      </c>
      <c r="F30" s="45">
        <f t="shared" si="3"/>
        <v>3.6E-05</v>
      </c>
    </row>
    <row r="31" spans="1:6" s="1" customFormat="1" ht="12.75">
      <c r="A31" s="40" t="s">
        <v>66</v>
      </c>
      <c r="B31" s="1">
        <v>0.6</v>
      </c>
      <c r="C31" s="2">
        <f t="shared" si="4"/>
        <v>0.006</v>
      </c>
      <c r="D31" s="10">
        <f t="shared" si="1"/>
        <v>-5.115995809754082</v>
      </c>
      <c r="E31" s="41">
        <f t="shared" si="2"/>
        <v>-0.030695974858524495</v>
      </c>
      <c r="F31" s="45">
        <f t="shared" si="3"/>
        <v>3.6E-05</v>
      </c>
    </row>
    <row r="32" spans="2:6" s="1" customFormat="1" ht="12.75">
      <c r="B32" s="42">
        <f>SUM(B3:B31)</f>
        <v>99.99999999999994</v>
      </c>
      <c r="C32" s="42">
        <f>SUM(C3:C31)</f>
        <v>1.0000000000000002</v>
      </c>
      <c r="D32" s="42">
        <f>SUM(D3:D31)</f>
        <v>-119.6419846503659</v>
      </c>
      <c r="E32" s="42">
        <f>SUM(E3:E31)</f>
        <v>-2.6418697414670493</v>
      </c>
      <c r="F32" s="43">
        <f>SUM(F3:F31)</f>
        <v>0.10755999999999999</v>
      </c>
    </row>
    <row r="33" s="1" customFormat="1" ht="12.75"/>
    <row r="34" s="1" customFormat="1" ht="12.75">
      <c r="C34" s="10"/>
    </row>
    <row r="35" s="1" customFormat="1" ht="12.75"/>
    <row r="36" spans="1:6" s="1" customFormat="1" ht="12.75">
      <c r="A36" s="4" t="s">
        <v>20</v>
      </c>
      <c r="D36" s="20"/>
      <c r="E36" s="20">
        <f>SUM(E3:E31)</f>
        <v>-2.6418697414670493</v>
      </c>
      <c r="F36" s="20"/>
    </row>
    <row r="37" spans="2:7" s="1" customFormat="1" ht="13.5" thickBot="1">
      <c r="B37" s="39" t="s">
        <v>41</v>
      </c>
      <c r="D37" s="19"/>
      <c r="E37" s="11">
        <f>-E36</f>
        <v>2.6418697414670493</v>
      </c>
      <c r="G37" s="24">
        <f>SUM(F3:F31)</f>
        <v>0.10755999999999999</v>
      </c>
    </row>
    <row r="38" spans="1:7" s="1" customFormat="1" ht="15.75" thickBot="1">
      <c r="A38" s="12" t="s">
        <v>46</v>
      </c>
      <c r="B38" s="44">
        <v>29</v>
      </c>
      <c r="E38" s="13" t="s">
        <v>44</v>
      </c>
      <c r="F38" s="13"/>
      <c r="G38" s="13" t="s">
        <v>45</v>
      </c>
    </row>
    <row r="39" spans="5:7" ht="12.75">
      <c r="E39" s="1"/>
      <c r="F39" s="1"/>
      <c r="G39" s="1"/>
    </row>
    <row r="40" spans="4:7" ht="15">
      <c r="D40" s="12" t="s">
        <v>15</v>
      </c>
      <c r="E40" s="13" t="s">
        <v>17</v>
      </c>
      <c r="F40" s="12" t="s">
        <v>16</v>
      </c>
      <c r="G40" s="13" t="s">
        <v>0</v>
      </c>
    </row>
    <row r="41" spans="5:7" ht="12.75">
      <c r="E41" s="14">
        <f>E37/LN(B38)</f>
        <v>0.7845671645302579</v>
      </c>
      <c r="F41" s="5"/>
      <c r="G41" s="14">
        <f>1-G37</f>
        <v>0.89244</v>
      </c>
    </row>
    <row r="42" spans="1:7" ht="22.5">
      <c r="A42" s="36" t="s">
        <v>38</v>
      </c>
      <c r="E42" s="15" t="s">
        <v>32</v>
      </c>
      <c r="G42" s="15" t="s">
        <v>33</v>
      </c>
    </row>
    <row r="43" spans="2:4" ht="12.75">
      <c r="B43" s="29"/>
      <c r="C43" s="29" t="s">
        <v>31</v>
      </c>
      <c r="D43" s="29" t="s">
        <v>31</v>
      </c>
    </row>
    <row r="44" spans="2:4" ht="13.5" thickBot="1">
      <c r="B44" s="30" t="s">
        <v>21</v>
      </c>
      <c r="C44" s="30" t="s">
        <v>29</v>
      </c>
      <c r="D44" s="30" t="s">
        <v>30</v>
      </c>
    </row>
    <row r="45" spans="2:6" ht="13.5" thickTop="1">
      <c r="B45" s="31" t="s">
        <v>22</v>
      </c>
      <c r="C45" s="32">
        <f>E37</f>
        <v>2.6418697414670493</v>
      </c>
      <c r="D45" s="32">
        <f>G37</f>
        <v>0.10755999999999999</v>
      </c>
      <c r="F45" t="s">
        <v>39</v>
      </c>
    </row>
    <row r="46" spans="2:6" ht="12.75">
      <c r="B46" s="33" t="s">
        <v>23</v>
      </c>
      <c r="C46" s="34">
        <f>E41</f>
        <v>0.7845671645302579</v>
      </c>
      <c r="D46" s="34">
        <f>G41</f>
        <v>0.89244</v>
      </c>
      <c r="F46" t="s">
        <v>34</v>
      </c>
    </row>
    <row r="48" spans="4:5" ht="12.75">
      <c r="D48"/>
      <c r="E48" s="1"/>
    </row>
    <row r="49" spans="4:5" ht="12.75">
      <c r="D49"/>
      <c r="E49" s="1"/>
    </row>
    <row r="50" spans="3:5" ht="12.75">
      <c r="C50" s="2"/>
      <c r="D50" s="2"/>
      <c r="E50" s="1"/>
    </row>
    <row r="51" spans="2:5" ht="12.75">
      <c r="B51" s="1"/>
      <c r="C51" s="2"/>
      <c r="D51" s="5"/>
      <c r="E51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30" zoomScaleNormal="130" zoomScalePageLayoutView="0" workbookViewId="0" topLeftCell="B10">
      <selection activeCell="E12" sqref="E12"/>
    </sheetView>
  </sheetViews>
  <sheetFormatPr defaultColWidth="11.421875" defaultRowHeight="12.75"/>
  <cols>
    <col min="8" max="8" width="11.57421875" style="1" customWidth="1"/>
    <col min="9" max="9" width="11.57421875" style="55" customWidth="1"/>
  </cols>
  <sheetData>
    <row r="1" spans="1:14" s="25" customFormat="1" ht="36" customHeight="1">
      <c r="A1" s="7" t="s">
        <v>69</v>
      </c>
      <c r="B1" s="7" t="s">
        <v>70</v>
      </c>
      <c r="C1" s="7" t="s">
        <v>71</v>
      </c>
      <c r="D1" s="7" t="s">
        <v>72</v>
      </c>
      <c r="E1" s="7" t="s">
        <v>73</v>
      </c>
      <c r="F1" s="7" t="s">
        <v>74</v>
      </c>
      <c r="G1" s="7" t="s">
        <v>75</v>
      </c>
      <c r="H1" s="58" t="s">
        <v>76</v>
      </c>
      <c r="I1" s="58" t="s">
        <v>77</v>
      </c>
      <c r="J1" s="7" t="s">
        <v>78</v>
      </c>
      <c r="K1" s="7" t="s">
        <v>79</v>
      </c>
      <c r="L1" s="7" t="s">
        <v>80</v>
      </c>
      <c r="M1" s="7" t="s">
        <v>81</v>
      </c>
      <c r="N1" s="7" t="s">
        <v>82</v>
      </c>
    </row>
    <row r="2" spans="2:11" ht="12.75">
      <c r="B2">
        <v>1</v>
      </c>
      <c r="C2" s="49">
        <v>24</v>
      </c>
      <c r="D2" s="49">
        <v>0</v>
      </c>
      <c r="E2" s="49">
        <v>0</v>
      </c>
      <c r="F2" s="49">
        <v>0</v>
      </c>
      <c r="G2" s="49">
        <v>1</v>
      </c>
      <c r="H2" s="51">
        <v>0</v>
      </c>
      <c r="I2" s="51">
        <v>0</v>
      </c>
      <c r="J2" s="49">
        <v>0</v>
      </c>
      <c r="K2" s="49">
        <v>0</v>
      </c>
    </row>
    <row r="3" spans="2:11" ht="12.75">
      <c r="B3">
        <v>1</v>
      </c>
      <c r="C3" s="50">
        <v>25</v>
      </c>
      <c r="D3" s="50">
        <v>0</v>
      </c>
      <c r="E3" s="50">
        <v>0</v>
      </c>
      <c r="F3" s="50">
        <v>0</v>
      </c>
      <c r="G3" s="50">
        <v>0</v>
      </c>
      <c r="H3" s="52">
        <v>0</v>
      </c>
      <c r="I3" s="52">
        <v>0</v>
      </c>
      <c r="J3" s="50">
        <v>0</v>
      </c>
      <c r="K3" s="50">
        <v>0</v>
      </c>
    </row>
    <row r="4" spans="2:11" ht="12.75">
      <c r="B4">
        <v>1</v>
      </c>
      <c r="C4" s="49">
        <v>23</v>
      </c>
      <c r="D4" s="49">
        <v>2</v>
      </c>
      <c r="E4" s="49">
        <v>0</v>
      </c>
      <c r="F4" s="49">
        <v>0</v>
      </c>
      <c r="G4" s="49">
        <v>0</v>
      </c>
      <c r="H4" s="51">
        <v>0</v>
      </c>
      <c r="I4" s="51">
        <v>0</v>
      </c>
      <c r="J4" s="49">
        <v>0</v>
      </c>
      <c r="K4" s="49">
        <v>0</v>
      </c>
    </row>
    <row r="5" spans="2:11" ht="12.75">
      <c r="B5">
        <v>1</v>
      </c>
      <c r="C5" s="50">
        <v>24</v>
      </c>
      <c r="D5" s="50">
        <v>1</v>
      </c>
      <c r="E5" s="50">
        <v>0</v>
      </c>
      <c r="F5" s="50">
        <v>0</v>
      </c>
      <c r="G5" s="50">
        <v>0</v>
      </c>
      <c r="H5" s="52">
        <v>0</v>
      </c>
      <c r="I5" s="52">
        <v>0</v>
      </c>
      <c r="J5" s="50">
        <v>0</v>
      </c>
      <c r="K5" s="50">
        <v>0</v>
      </c>
    </row>
    <row r="6" spans="2:11" ht="12.75">
      <c r="B6">
        <v>2</v>
      </c>
      <c r="C6" s="49">
        <v>15</v>
      </c>
      <c r="D6" s="49">
        <v>0</v>
      </c>
      <c r="E6" s="49">
        <v>0</v>
      </c>
      <c r="F6" s="49">
        <v>0</v>
      </c>
      <c r="G6" s="49">
        <v>0</v>
      </c>
      <c r="H6" s="51">
        <v>1</v>
      </c>
      <c r="I6" s="51">
        <v>9</v>
      </c>
      <c r="J6" s="49">
        <v>0</v>
      </c>
      <c r="K6" s="49">
        <v>0</v>
      </c>
    </row>
    <row r="7" spans="2:11" ht="12.75">
      <c r="B7">
        <v>2</v>
      </c>
      <c r="C7" s="50">
        <v>19</v>
      </c>
      <c r="D7" s="50">
        <v>0</v>
      </c>
      <c r="E7" s="50">
        <v>0</v>
      </c>
      <c r="F7" s="50">
        <v>0</v>
      </c>
      <c r="G7" s="50">
        <v>2</v>
      </c>
      <c r="H7" s="52">
        <v>1</v>
      </c>
      <c r="I7" s="52">
        <v>2</v>
      </c>
      <c r="J7" s="50">
        <v>1</v>
      </c>
      <c r="K7" s="50">
        <v>0</v>
      </c>
    </row>
    <row r="8" spans="2:11" ht="12.75">
      <c r="B8">
        <v>2</v>
      </c>
      <c r="C8" s="49">
        <v>21</v>
      </c>
      <c r="D8" s="49">
        <v>0</v>
      </c>
      <c r="E8" s="49">
        <v>0</v>
      </c>
      <c r="F8" s="49">
        <v>0</v>
      </c>
      <c r="G8" s="49">
        <v>0</v>
      </c>
      <c r="H8" s="51">
        <v>0</v>
      </c>
      <c r="I8" s="51">
        <v>3</v>
      </c>
      <c r="J8" s="49">
        <v>1</v>
      </c>
      <c r="K8" s="49">
        <v>0</v>
      </c>
    </row>
    <row r="9" spans="2:11" ht="12.75">
      <c r="B9">
        <v>2</v>
      </c>
      <c r="C9" s="50">
        <v>2</v>
      </c>
      <c r="D9" s="50">
        <v>0</v>
      </c>
      <c r="E9" s="50">
        <v>0</v>
      </c>
      <c r="F9" s="50">
        <v>0</v>
      </c>
      <c r="G9" s="50">
        <v>0</v>
      </c>
      <c r="H9" s="52">
        <v>1</v>
      </c>
      <c r="I9" s="52">
        <v>22</v>
      </c>
      <c r="J9" s="50">
        <v>0</v>
      </c>
      <c r="K9" s="50">
        <v>0</v>
      </c>
    </row>
    <row r="11" spans="2:10" ht="12.75">
      <c r="B11" s="48" t="s">
        <v>83</v>
      </c>
      <c r="C11">
        <v>1</v>
      </c>
      <c r="D11">
        <v>1</v>
      </c>
      <c r="E11">
        <v>1</v>
      </c>
      <c r="F11">
        <v>1</v>
      </c>
      <c r="G11" s="53" t="s">
        <v>85</v>
      </c>
      <c r="H11" s="39" t="s">
        <v>84</v>
      </c>
      <c r="I11" s="54" t="s">
        <v>86</v>
      </c>
      <c r="J11" s="53" t="s">
        <v>87</v>
      </c>
    </row>
    <row r="12" spans="2:10" ht="12.75">
      <c r="B12" s="48" t="s">
        <v>71</v>
      </c>
      <c r="C12" s="49">
        <v>24</v>
      </c>
      <c r="D12" s="50">
        <v>25</v>
      </c>
      <c r="E12" s="49">
        <v>23</v>
      </c>
      <c r="F12" s="50">
        <v>24</v>
      </c>
      <c r="G12">
        <f>SUM(C12:F12)/100</f>
        <v>0.96</v>
      </c>
      <c r="H12" s="1">
        <f>LN(G12)</f>
        <v>-0.040821994520255166</v>
      </c>
      <c r="I12" s="55">
        <f>(G12*H12)</f>
        <v>-0.03918911473944496</v>
      </c>
      <c r="J12">
        <f>(G12)*(G12)</f>
        <v>0.9216</v>
      </c>
    </row>
    <row r="13" spans="2:10" ht="12.75">
      <c r="B13" s="48" t="s">
        <v>72</v>
      </c>
      <c r="C13" s="49">
        <v>0</v>
      </c>
      <c r="D13" s="50">
        <v>0</v>
      </c>
      <c r="E13" s="49">
        <v>2</v>
      </c>
      <c r="F13" s="50">
        <v>1</v>
      </c>
      <c r="G13">
        <f aca="true" t="shared" si="0" ref="G13:G20">SUM(C13:F13)/100</f>
        <v>0.03</v>
      </c>
      <c r="H13" s="1">
        <f>LN(G13)</f>
        <v>-3.506557897319982</v>
      </c>
      <c r="I13" s="55">
        <f aca="true" t="shared" si="1" ref="I13:I20">(G13*H13)</f>
        <v>-0.10519673691959945</v>
      </c>
      <c r="J13">
        <f aca="true" t="shared" si="2" ref="J13:J20">(G13)*(G13)</f>
        <v>0.0009</v>
      </c>
    </row>
    <row r="14" spans="2:10" ht="12.75">
      <c r="B14" s="48" t="s">
        <v>73</v>
      </c>
      <c r="C14" s="49">
        <v>0</v>
      </c>
      <c r="D14" s="50">
        <v>0</v>
      </c>
      <c r="E14" s="49">
        <v>0</v>
      </c>
      <c r="F14" s="50">
        <v>0</v>
      </c>
      <c r="G14">
        <f t="shared" si="0"/>
        <v>0</v>
      </c>
      <c r="H14" s="1">
        <v>0</v>
      </c>
      <c r="I14" s="55">
        <f t="shared" si="1"/>
        <v>0</v>
      </c>
      <c r="J14">
        <f t="shared" si="2"/>
        <v>0</v>
      </c>
    </row>
    <row r="15" spans="2:10" ht="12.75">
      <c r="B15" s="48" t="s">
        <v>74</v>
      </c>
      <c r="C15" s="49">
        <v>0</v>
      </c>
      <c r="D15" s="50">
        <v>0</v>
      </c>
      <c r="E15" s="49">
        <v>0</v>
      </c>
      <c r="F15" s="50">
        <v>0</v>
      </c>
      <c r="G15">
        <f t="shared" si="0"/>
        <v>0</v>
      </c>
      <c r="H15" s="1">
        <v>0</v>
      </c>
      <c r="I15" s="55">
        <f t="shared" si="1"/>
        <v>0</v>
      </c>
      <c r="J15">
        <f t="shared" si="2"/>
        <v>0</v>
      </c>
    </row>
    <row r="16" spans="2:10" ht="12.75">
      <c r="B16" s="48" t="s">
        <v>75</v>
      </c>
      <c r="C16" s="49">
        <v>1</v>
      </c>
      <c r="D16" s="50">
        <v>0</v>
      </c>
      <c r="E16" s="49">
        <v>0</v>
      </c>
      <c r="F16" s="50">
        <v>0</v>
      </c>
      <c r="G16">
        <f t="shared" si="0"/>
        <v>0.01</v>
      </c>
      <c r="H16" s="1">
        <f>LN(G16)</f>
        <v>-4.605170185988091</v>
      </c>
      <c r="I16" s="55">
        <f t="shared" si="1"/>
        <v>-0.04605170185988091</v>
      </c>
      <c r="J16">
        <f t="shared" si="2"/>
        <v>0.0001</v>
      </c>
    </row>
    <row r="17" spans="2:10" ht="12.75">
      <c r="B17" s="48" t="s">
        <v>76</v>
      </c>
      <c r="C17" s="49">
        <v>0</v>
      </c>
      <c r="D17" s="50">
        <v>0</v>
      </c>
      <c r="E17" s="49">
        <v>0</v>
      </c>
      <c r="F17" s="50">
        <v>0</v>
      </c>
      <c r="G17">
        <f t="shared" si="0"/>
        <v>0</v>
      </c>
      <c r="H17" s="1">
        <v>0</v>
      </c>
      <c r="I17" s="55">
        <f t="shared" si="1"/>
        <v>0</v>
      </c>
      <c r="J17">
        <f t="shared" si="2"/>
        <v>0</v>
      </c>
    </row>
    <row r="18" spans="2:10" ht="12.75">
      <c r="B18" s="48" t="s">
        <v>77</v>
      </c>
      <c r="C18" s="49">
        <v>0</v>
      </c>
      <c r="D18" s="50">
        <v>0</v>
      </c>
      <c r="E18" s="49">
        <v>0</v>
      </c>
      <c r="F18" s="50">
        <v>0</v>
      </c>
      <c r="G18">
        <f t="shared" si="0"/>
        <v>0</v>
      </c>
      <c r="H18" s="1">
        <v>0</v>
      </c>
      <c r="I18" s="55">
        <f t="shared" si="1"/>
        <v>0</v>
      </c>
      <c r="J18">
        <f t="shared" si="2"/>
        <v>0</v>
      </c>
    </row>
    <row r="19" spans="2:10" ht="12.75">
      <c r="B19" s="48" t="s">
        <v>78</v>
      </c>
      <c r="C19" s="49">
        <v>0</v>
      </c>
      <c r="D19" s="50">
        <v>0</v>
      </c>
      <c r="E19" s="49">
        <v>0</v>
      </c>
      <c r="F19" s="50">
        <v>0</v>
      </c>
      <c r="G19">
        <f t="shared" si="0"/>
        <v>0</v>
      </c>
      <c r="H19" s="1">
        <v>0</v>
      </c>
      <c r="I19" s="55">
        <f t="shared" si="1"/>
        <v>0</v>
      </c>
      <c r="J19">
        <f t="shared" si="2"/>
        <v>0</v>
      </c>
    </row>
    <row r="20" spans="2:10" ht="12.75">
      <c r="B20" s="48" t="s">
        <v>79</v>
      </c>
      <c r="C20" s="49">
        <v>0</v>
      </c>
      <c r="D20" s="50">
        <v>0</v>
      </c>
      <c r="E20" s="49">
        <v>0</v>
      </c>
      <c r="F20" s="50">
        <v>0</v>
      </c>
      <c r="G20">
        <f t="shared" si="0"/>
        <v>0</v>
      </c>
      <c r="H20" s="1">
        <v>0</v>
      </c>
      <c r="I20" s="55">
        <f t="shared" si="1"/>
        <v>0</v>
      </c>
      <c r="J20">
        <f t="shared" si="2"/>
        <v>0</v>
      </c>
    </row>
    <row r="21" ht="12.75">
      <c r="B21" s="48" t="s">
        <v>80</v>
      </c>
    </row>
    <row r="22" spans="2:10" ht="12.75">
      <c r="B22" s="48" t="s">
        <v>81</v>
      </c>
      <c r="G22">
        <f>SUM(G12:G20)</f>
        <v>1</v>
      </c>
      <c r="H22" s="1">
        <f>SUM(H12:H20)</f>
        <v>-8.152550077828328</v>
      </c>
      <c r="I22" s="1">
        <f>SUM(I12:I20)</f>
        <v>-0.19043755351892533</v>
      </c>
      <c r="J22" s="1">
        <f>SUM(J12:J20)</f>
        <v>0.9226</v>
      </c>
    </row>
    <row r="23" ht="12.75">
      <c r="B23" s="48" t="s">
        <v>82</v>
      </c>
    </row>
    <row r="24" ht="13.5" thickBot="1"/>
    <row r="25" spans="7:9" ht="13.5" thickBot="1">
      <c r="G25" s="53" t="s">
        <v>91</v>
      </c>
      <c r="H25" s="39" t="s">
        <v>88</v>
      </c>
      <c r="I25" s="56">
        <f>-(Hoja2!I22)</f>
        <v>0.19043755351892533</v>
      </c>
    </row>
    <row r="26" spans="7:10" ht="13.5" thickBot="1">
      <c r="G26" s="53" t="s">
        <v>90</v>
      </c>
      <c r="H26" s="39" t="s">
        <v>89</v>
      </c>
      <c r="J26" s="57">
        <f>J22</f>
        <v>0.9226</v>
      </c>
    </row>
    <row r="29" spans="3:6" ht="12.75">
      <c r="C29">
        <v>2</v>
      </c>
      <c r="D29">
        <v>2</v>
      </c>
      <c r="E29">
        <v>2</v>
      </c>
      <c r="F29">
        <v>2</v>
      </c>
    </row>
    <row r="30" spans="3:6" ht="12.75">
      <c r="C30" s="49">
        <v>15</v>
      </c>
      <c r="D30" s="50">
        <v>19</v>
      </c>
      <c r="E30" s="49">
        <v>21</v>
      </c>
      <c r="F30" s="50">
        <v>2</v>
      </c>
    </row>
    <row r="31" spans="3:6" ht="12.75">
      <c r="C31" s="49">
        <v>0</v>
      </c>
      <c r="D31" s="50">
        <v>0</v>
      </c>
      <c r="E31" s="49">
        <v>0</v>
      </c>
      <c r="F31" s="50">
        <v>0</v>
      </c>
    </row>
    <row r="32" spans="3:6" ht="12.75">
      <c r="C32" s="49">
        <v>0</v>
      </c>
      <c r="D32" s="50">
        <v>0</v>
      </c>
      <c r="E32" s="49">
        <v>0</v>
      </c>
      <c r="F32" s="50">
        <v>0</v>
      </c>
    </row>
    <row r="33" spans="3:6" ht="12.75">
      <c r="C33" s="49">
        <v>0</v>
      </c>
      <c r="D33" s="50">
        <v>0</v>
      </c>
      <c r="E33" s="49">
        <v>0</v>
      </c>
      <c r="F33" s="50">
        <v>0</v>
      </c>
    </row>
    <row r="34" spans="3:6" ht="12.75">
      <c r="C34" s="49">
        <v>0</v>
      </c>
      <c r="D34" s="50">
        <v>2</v>
      </c>
      <c r="E34" s="49">
        <v>0</v>
      </c>
      <c r="F34" s="50">
        <v>0</v>
      </c>
    </row>
    <row r="35" spans="3:6" ht="12.75">
      <c r="C35" s="49">
        <v>1</v>
      </c>
      <c r="D35" s="50">
        <v>1</v>
      </c>
      <c r="E35" s="49">
        <v>0</v>
      </c>
      <c r="F35" s="50">
        <v>1</v>
      </c>
    </row>
    <row r="36" spans="3:6" ht="12.75">
      <c r="C36" s="49">
        <v>9</v>
      </c>
      <c r="D36" s="50">
        <v>2</v>
      </c>
      <c r="E36" s="49">
        <v>3</v>
      </c>
      <c r="F36" s="50">
        <v>22</v>
      </c>
    </row>
    <row r="37" spans="3:6" ht="12.75">
      <c r="C37" s="49">
        <v>0</v>
      </c>
      <c r="D37" s="50">
        <v>1</v>
      </c>
      <c r="E37" s="49">
        <v>1</v>
      </c>
      <c r="F37" s="50">
        <v>0</v>
      </c>
    </row>
    <row r="38" spans="3:6" ht="12.75">
      <c r="C38" s="49">
        <v>0</v>
      </c>
      <c r="D38" s="50">
        <v>0</v>
      </c>
      <c r="E38" s="49">
        <v>0</v>
      </c>
      <c r="F38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asuarez</dc:creator>
  <cp:keywords/>
  <dc:description/>
  <cp:lastModifiedBy>uv</cp:lastModifiedBy>
  <cp:lastPrinted>2013-11-19T16:10:46Z</cp:lastPrinted>
  <dcterms:created xsi:type="dcterms:W3CDTF">2004-12-09T00:41:15Z</dcterms:created>
  <dcterms:modified xsi:type="dcterms:W3CDTF">2013-11-26T03:28:33Z</dcterms:modified>
  <cp:category/>
  <cp:version/>
  <cp:contentType/>
  <cp:contentStatus/>
</cp:coreProperties>
</file>